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SL120\Desktop\"/>
    </mc:Choice>
  </mc:AlternateContent>
  <xr:revisionPtr revIDLastSave="0" documentId="13_ncr:1_{686EF479-A72C-4F18-BFAD-1BE2D99D3191}" xr6:coauthVersionLast="47" xr6:coauthVersionMax="47" xr10:uidLastSave="{00000000-0000-0000-0000-000000000000}"/>
  <bookViews>
    <workbookView xWindow="-108" yWindow="-108" windowWidth="23256" windowHeight="12576" activeTab="1" xr2:uid="{86D1D0F2-215A-4DA7-B947-D90EADD91AAC}"/>
  </bookViews>
  <sheets>
    <sheet name="Lot 1" sheetId="10" r:id="rId1"/>
    <sheet name="BoQ #1-1" sheetId="3" r:id="rId2"/>
    <sheet name="El-works-#1-1" sheetId="4" r:id="rId3"/>
    <sheet name="Water Sanitation-#1-1" sheetId="5" r:id="rId4"/>
    <sheet name="BoQ #2-1" sheetId="6" r:id="rId5"/>
    <sheet name="El-works-#2-1" sheetId="7" r:id="rId6"/>
    <sheet name="Water Sanitation-#2-1" sheetId="8" r:id="rId7"/>
  </sheets>
  <definedNames>
    <definedName name="_xlnm.Print_Area" localSheetId="1">'BoQ #1-1'!$A$1:$J$308</definedName>
    <definedName name="_xlnm.Print_Area" localSheetId="4">'BoQ #2-1'!$A$1:$J$322</definedName>
    <definedName name="_xlnm.Print_Area" localSheetId="3">'Water Sanitation-#1-1'!$A$1:$F$68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10" l="1"/>
  <c r="H4" i="10"/>
  <c r="J4" i="10"/>
  <c r="J12" i="10"/>
  <c r="H12" i="10"/>
  <c r="J298" i="3"/>
  <c r="H265" i="3"/>
  <c r="H258" i="3"/>
  <c r="H258" i="6"/>
  <c r="F65" i="8"/>
  <c r="F63" i="8"/>
  <c r="F61" i="8"/>
  <c r="F59" i="8"/>
  <c r="F57" i="8"/>
  <c r="F55" i="8"/>
  <c r="F53" i="8"/>
  <c r="F51" i="8"/>
  <c r="F49" i="8"/>
  <c r="D47" i="8"/>
  <c r="F47" i="8"/>
  <c r="F45" i="8"/>
  <c r="D45" i="8"/>
  <c r="F37" i="8"/>
  <c r="F35" i="8"/>
  <c r="F33" i="8"/>
  <c r="F31" i="8"/>
  <c r="F41" i="8"/>
  <c r="D31" i="8"/>
  <c r="D39" i="8"/>
  <c r="F39" i="8"/>
  <c r="F26" i="8"/>
  <c r="F24" i="8"/>
  <c r="F22" i="8"/>
  <c r="F20" i="8"/>
  <c r="D14" i="8"/>
  <c r="F14" i="8"/>
  <c r="F10" i="8"/>
  <c r="F8" i="8"/>
  <c r="D6" i="8"/>
  <c r="F6" i="8"/>
  <c r="F12" i="8"/>
  <c r="F28" i="7"/>
  <c r="F26" i="7"/>
  <c r="F24" i="7"/>
  <c r="F22" i="7"/>
  <c r="F20" i="7"/>
  <c r="F18" i="7"/>
  <c r="F16" i="7"/>
  <c r="F14" i="7"/>
  <c r="F12" i="7"/>
  <c r="F10" i="7"/>
  <c r="F8" i="7"/>
  <c r="F6" i="7"/>
  <c r="J266" i="6"/>
  <c r="J259" i="6"/>
  <c r="F248" i="6"/>
  <c r="J249" i="6"/>
  <c r="J246" i="6"/>
  <c r="J245" i="6"/>
  <c r="J243" i="6"/>
  <c r="J242" i="6"/>
  <c r="J240" i="6"/>
  <c r="J239" i="6"/>
  <c r="J237" i="6"/>
  <c r="J236" i="6"/>
  <c r="J234" i="6"/>
  <c r="J233" i="6"/>
  <c r="F230" i="6"/>
  <c r="J231" i="6"/>
  <c r="J224" i="6"/>
  <c r="J223" i="6"/>
  <c r="J221" i="6"/>
  <c r="J220" i="6"/>
  <c r="J218" i="6"/>
  <c r="J217" i="6"/>
  <c r="J215" i="6"/>
  <c r="J214" i="6"/>
  <c r="J212" i="6"/>
  <c r="J211" i="6"/>
  <c r="J209" i="6"/>
  <c r="J208" i="6"/>
  <c r="J202" i="6"/>
  <c r="J201" i="6"/>
  <c r="F201" i="6"/>
  <c r="J199" i="6"/>
  <c r="J198" i="6"/>
  <c r="J196" i="6"/>
  <c r="J195" i="6"/>
  <c r="J193" i="6"/>
  <c r="J192" i="6"/>
  <c r="J190" i="6"/>
  <c r="F189" i="6"/>
  <c r="J189" i="6"/>
  <c r="J187" i="6"/>
  <c r="F186" i="6"/>
  <c r="J186" i="6"/>
  <c r="J184" i="6"/>
  <c r="F183" i="6"/>
  <c r="J183" i="6"/>
  <c r="J181" i="6"/>
  <c r="J180" i="6"/>
  <c r="J178" i="6"/>
  <c r="F177" i="6"/>
  <c r="J177" i="6"/>
  <c r="J175" i="6"/>
  <c r="J174" i="6"/>
  <c r="J172" i="6"/>
  <c r="J171" i="6"/>
  <c r="J169" i="6"/>
  <c r="J168" i="6"/>
  <c r="F168" i="6"/>
  <c r="J166" i="6"/>
  <c r="J165" i="6"/>
  <c r="J159" i="6"/>
  <c r="J158" i="6"/>
  <c r="J156" i="6"/>
  <c r="J155" i="6"/>
  <c r="J153" i="6"/>
  <c r="J152" i="6"/>
  <c r="J150" i="6"/>
  <c r="F149" i="6"/>
  <c r="J149" i="6"/>
  <c r="J147" i="6"/>
  <c r="J146" i="6"/>
  <c r="J144" i="6"/>
  <c r="J143" i="6"/>
  <c r="J137" i="6"/>
  <c r="F136" i="6"/>
  <c r="J136" i="6"/>
  <c r="J134" i="6"/>
  <c r="J133" i="6"/>
  <c r="J127" i="6"/>
  <c r="J126" i="6"/>
  <c r="J124" i="6"/>
  <c r="J123" i="6"/>
  <c r="J121" i="6"/>
  <c r="J120" i="6"/>
  <c r="J118" i="6"/>
  <c r="J117" i="6"/>
  <c r="J115" i="6"/>
  <c r="J114" i="6"/>
  <c r="J112" i="6"/>
  <c r="F111" i="6"/>
  <c r="J111" i="6"/>
  <c r="J109" i="6"/>
  <c r="J108" i="6"/>
  <c r="J106" i="6"/>
  <c r="J105" i="6"/>
  <c r="J103" i="6"/>
  <c r="J102" i="6"/>
  <c r="J100" i="6"/>
  <c r="J99" i="6"/>
  <c r="J93" i="6"/>
  <c r="J92" i="6"/>
  <c r="F92" i="6"/>
  <c r="J90" i="6"/>
  <c r="F89" i="6"/>
  <c r="J89" i="6"/>
  <c r="J95" i="6"/>
  <c r="J282" i="6"/>
  <c r="J83" i="6"/>
  <c r="J82" i="6"/>
  <c r="J81" i="6"/>
  <c r="F81" i="6"/>
  <c r="J80" i="6"/>
  <c r="F80" i="6"/>
  <c r="J79" i="6"/>
  <c r="J78" i="6"/>
  <c r="J85" i="6"/>
  <c r="J281" i="6"/>
  <c r="J77" i="6"/>
  <c r="J76" i="6"/>
  <c r="J68" i="6"/>
  <c r="J67" i="6"/>
  <c r="J65" i="6"/>
  <c r="J64" i="6"/>
  <c r="J62" i="6"/>
  <c r="J61" i="6"/>
  <c r="J59" i="6"/>
  <c r="J58" i="6"/>
  <c r="J56" i="6"/>
  <c r="J55" i="6"/>
  <c r="J53" i="6"/>
  <c r="F52" i="6"/>
  <c r="J52" i="6"/>
  <c r="J50" i="6"/>
  <c r="F49" i="6"/>
  <c r="J49" i="6"/>
  <c r="J47" i="6"/>
  <c r="J46" i="6"/>
  <c r="F46" i="6"/>
  <c r="J37" i="6"/>
  <c r="F37" i="6"/>
  <c r="F34" i="6"/>
  <c r="J34" i="6"/>
  <c r="F31" i="6"/>
  <c r="J31" i="6"/>
  <c r="F28" i="6"/>
  <c r="J28" i="6"/>
  <c r="J25" i="6"/>
  <c r="F65" i="5"/>
  <c r="F63" i="5"/>
  <c r="F61" i="5"/>
  <c r="F59" i="5"/>
  <c r="F57" i="5"/>
  <c r="F55" i="5"/>
  <c r="F53" i="5"/>
  <c r="F51" i="5"/>
  <c r="F49" i="5"/>
  <c r="F47" i="5"/>
  <c r="F45" i="5"/>
  <c r="D45" i="5"/>
  <c r="F39" i="5"/>
  <c r="D39" i="5"/>
  <c r="F37" i="5"/>
  <c r="F35" i="5"/>
  <c r="F33" i="5"/>
  <c r="F31" i="5"/>
  <c r="D31" i="5"/>
  <c r="F26" i="5"/>
  <c r="F24" i="5"/>
  <c r="F22" i="5"/>
  <c r="F20" i="5"/>
  <c r="D14" i="5"/>
  <c r="F14" i="5"/>
  <c r="F10" i="5"/>
  <c r="F8" i="5"/>
  <c r="D6" i="5"/>
  <c r="F6" i="5"/>
  <c r="F12" i="5"/>
  <c r="F28" i="4"/>
  <c r="F26" i="4"/>
  <c r="F24" i="4"/>
  <c r="F22" i="4"/>
  <c r="F20" i="4"/>
  <c r="F18" i="4"/>
  <c r="F16" i="4"/>
  <c r="F14" i="4"/>
  <c r="F31" i="4"/>
  <c r="F12" i="4"/>
  <c r="F10" i="4"/>
  <c r="F8" i="4"/>
  <c r="F6" i="4"/>
  <c r="J266" i="3"/>
  <c r="J259" i="3"/>
  <c r="J249" i="3"/>
  <c r="F248" i="3"/>
  <c r="J248" i="3"/>
  <c r="J246" i="3"/>
  <c r="J245" i="3"/>
  <c r="J243" i="3"/>
  <c r="J242" i="3"/>
  <c r="J240" i="3"/>
  <c r="J239" i="3"/>
  <c r="J237" i="3"/>
  <c r="J236" i="3"/>
  <c r="J234" i="3"/>
  <c r="J233" i="3"/>
  <c r="J231" i="3"/>
  <c r="F230" i="3"/>
  <c r="J230" i="3"/>
  <c r="J224" i="3"/>
  <c r="J223" i="3"/>
  <c r="J221" i="3"/>
  <c r="J220" i="3"/>
  <c r="J218" i="3"/>
  <c r="J217" i="3"/>
  <c r="J215" i="3"/>
  <c r="J214" i="3"/>
  <c r="J212" i="3"/>
  <c r="J211" i="3"/>
  <c r="J209" i="3"/>
  <c r="J208" i="3"/>
  <c r="J202" i="3"/>
  <c r="J201" i="3"/>
  <c r="F201" i="3"/>
  <c r="J199" i="3"/>
  <c r="J198" i="3"/>
  <c r="J196" i="3"/>
  <c r="J195" i="3"/>
  <c r="J193" i="3"/>
  <c r="J192" i="3"/>
  <c r="J190" i="3"/>
  <c r="F189" i="3"/>
  <c r="J189" i="3"/>
  <c r="J187" i="3"/>
  <c r="F186" i="3"/>
  <c r="J186" i="3"/>
  <c r="J184" i="3"/>
  <c r="J181" i="3"/>
  <c r="J180" i="3"/>
  <c r="J178" i="3"/>
  <c r="F177" i="3"/>
  <c r="F183" i="3"/>
  <c r="J183" i="3"/>
  <c r="J175" i="3"/>
  <c r="J174" i="3"/>
  <c r="J172" i="3"/>
  <c r="J171" i="3"/>
  <c r="J169" i="3"/>
  <c r="J168" i="3"/>
  <c r="F168" i="3"/>
  <c r="J166" i="3"/>
  <c r="J165" i="3"/>
  <c r="F165" i="3"/>
  <c r="J159" i="3"/>
  <c r="J158" i="3"/>
  <c r="J156" i="3"/>
  <c r="J155" i="3"/>
  <c r="J153" i="3"/>
  <c r="J152" i="3"/>
  <c r="F152" i="3"/>
  <c r="J150" i="3"/>
  <c r="F149" i="3"/>
  <c r="J149" i="3"/>
  <c r="J147" i="3"/>
  <c r="J146" i="3"/>
  <c r="J144" i="3"/>
  <c r="J143" i="3"/>
  <c r="J137" i="3"/>
  <c r="F136" i="3"/>
  <c r="J136" i="3"/>
  <c r="J134" i="3"/>
  <c r="F133" i="3"/>
  <c r="J133" i="3"/>
  <c r="J127" i="3"/>
  <c r="J126" i="3"/>
  <c r="J124" i="3"/>
  <c r="J123" i="3"/>
  <c r="J121" i="3"/>
  <c r="J120" i="3"/>
  <c r="J118" i="3"/>
  <c r="J117" i="3"/>
  <c r="J115" i="3"/>
  <c r="J114" i="3"/>
  <c r="J112" i="3"/>
  <c r="F111" i="3"/>
  <c r="J111" i="3"/>
  <c r="J109" i="3"/>
  <c r="J108" i="3"/>
  <c r="J106" i="3"/>
  <c r="J105" i="3"/>
  <c r="J103" i="3"/>
  <c r="J102" i="3"/>
  <c r="J100" i="3"/>
  <c r="J99" i="3"/>
  <c r="J93" i="3"/>
  <c r="J92" i="3"/>
  <c r="F92" i="3"/>
  <c r="J90" i="3"/>
  <c r="F89" i="3"/>
  <c r="J89" i="3"/>
  <c r="J83" i="3"/>
  <c r="J82" i="3"/>
  <c r="J81" i="3"/>
  <c r="F81" i="3"/>
  <c r="J80" i="3"/>
  <c r="F80" i="3"/>
  <c r="F79" i="3"/>
  <c r="J79" i="3"/>
  <c r="J78" i="3"/>
  <c r="J77" i="3"/>
  <c r="J76" i="3"/>
  <c r="J68" i="3"/>
  <c r="J67" i="3"/>
  <c r="J65" i="3"/>
  <c r="J64" i="3"/>
  <c r="J62" i="3"/>
  <c r="J61" i="3"/>
  <c r="J59" i="3"/>
  <c r="J58" i="3"/>
  <c r="J56" i="3"/>
  <c r="J55" i="3"/>
  <c r="J53" i="3"/>
  <c r="J52" i="3"/>
  <c r="F52" i="3"/>
  <c r="J50" i="3"/>
  <c r="J49" i="3"/>
  <c r="F49" i="3"/>
  <c r="J47" i="3"/>
  <c r="F46" i="3"/>
  <c r="J46" i="3"/>
  <c r="J37" i="3"/>
  <c r="F34" i="3"/>
  <c r="J34" i="3"/>
  <c r="F31" i="3"/>
  <c r="J31" i="3"/>
  <c r="F28" i="3"/>
  <c r="J28" i="3"/>
  <c r="J25" i="3"/>
  <c r="J258" i="3"/>
  <c r="J261" i="3"/>
  <c r="J289" i="3"/>
  <c r="F28" i="8"/>
  <c r="F31" i="7"/>
  <c r="J129" i="6"/>
  <c r="J283" i="6"/>
  <c r="F28" i="5"/>
  <c r="F41" i="5"/>
  <c r="F67" i="5"/>
  <c r="J258" i="6"/>
  <c r="J261" i="6"/>
  <c r="J289" i="6"/>
  <c r="J129" i="3"/>
  <c r="J283" i="3"/>
  <c r="J95" i="3"/>
  <c r="J282" i="3"/>
  <c r="J226" i="6"/>
  <c r="J287" i="6"/>
  <c r="J161" i="6"/>
  <c r="J285" i="6"/>
  <c r="J40" i="6"/>
  <c r="J279" i="6"/>
  <c r="J139" i="6"/>
  <c r="J284" i="6"/>
  <c r="J226" i="3"/>
  <c r="J287" i="3"/>
  <c r="J139" i="3"/>
  <c r="J284" i="3"/>
  <c r="J70" i="3"/>
  <c r="J280" i="3"/>
  <c r="J40" i="3"/>
  <c r="J279" i="3"/>
  <c r="J85" i="3"/>
  <c r="J281" i="3"/>
  <c r="J251" i="3"/>
  <c r="J288" i="3"/>
  <c r="J70" i="6"/>
  <c r="J280" i="6"/>
  <c r="J204" i="6"/>
  <c r="J286" i="6"/>
  <c r="F67" i="8"/>
  <c r="J161" i="3"/>
  <c r="J285" i="3"/>
  <c r="J248" i="6"/>
  <c r="J177" i="3"/>
  <c r="J204" i="3"/>
  <c r="J286" i="3"/>
  <c r="J230" i="6"/>
  <c r="F68" i="8"/>
  <c r="H265" i="6"/>
  <c r="F68" i="5"/>
  <c r="J265" i="3"/>
  <c r="J251" i="6"/>
  <c r="J288" i="6"/>
  <c r="J265" i="6"/>
  <c r="J268" i="6"/>
  <c r="J290" i="6"/>
  <c r="J292" i="6"/>
  <c r="J294" i="6"/>
  <c r="J296" i="6"/>
  <c r="J298" i="6"/>
  <c r="J268" i="3"/>
  <c r="J290" i="3"/>
  <c r="J292" i="3"/>
  <c r="J300" i="3"/>
  <c r="J302" i="3"/>
  <c r="J304" i="3"/>
  <c r="J306" i="3"/>
  <c r="J308" i="3"/>
  <c r="J300" i="6"/>
  <c r="J302" i="6"/>
  <c r="J304" i="6"/>
  <c r="J306" i="6"/>
  <c r="J308" i="6"/>
  <c r="I4" i="10"/>
  <c r="J294" i="3"/>
  <c r="J296" i="3"/>
  <c r="G10" i="10"/>
  <c r="H10" i="10"/>
  <c r="J10" i="10"/>
  <c r="I10" i="10"/>
</calcChain>
</file>

<file path=xl/sharedStrings.xml><?xml version="1.0" encoding="utf-8"?>
<sst xmlns="http://schemas.openxmlformats.org/spreadsheetml/2006/main" count="1279" uniqueCount="396">
  <si>
    <t>#</t>
  </si>
  <si>
    <r>
      <t xml:space="preserve">      BILL OF QUANTITIES     House 54.1m</t>
    </r>
    <r>
      <rPr>
        <b/>
        <vertAlign val="superscript"/>
        <sz val="14"/>
        <rFont val="Arial"/>
        <family val="2"/>
        <charset val="204"/>
      </rPr>
      <t>2</t>
    </r>
    <r>
      <rPr>
        <b/>
        <sz val="14"/>
        <rFont val="Arial"/>
        <family val="2"/>
      </rPr>
      <t xml:space="preserve"> (8,0x8,0m)   </t>
    </r>
  </si>
  <si>
    <t>Construction of Individual Houses</t>
  </si>
  <si>
    <t xml:space="preserve">  BILL OF QUANTITIES </t>
  </si>
  <si>
    <t>individualuri სახლების მშენებლობა</t>
  </si>
  <si>
    <t>DANISH REFUGEE COUNCIL</t>
  </si>
  <si>
    <t>ლტოლვილთა დანიის საბჭო</t>
  </si>
  <si>
    <t>ხარჯთაღრიცხვა</t>
  </si>
  <si>
    <t>MUNICIPALITY</t>
  </si>
  <si>
    <t>ADDRESS</t>
  </si>
  <si>
    <t>Cadastral Info</t>
  </si>
  <si>
    <t xml:space="preserve">Remark : Calculations for material need to be done from contractor , according to the drawings </t>
  </si>
  <si>
    <t>შენიშვნა:  მასალის დაანგარიშება უნდა მოხდეს კონტრაქტორის ფასების მიხედვით, ნახაზების საფუძველზე</t>
  </si>
  <si>
    <t xml:space="preserve">DESCRIPTION OF WORK </t>
  </si>
  <si>
    <t>unit</t>
  </si>
  <si>
    <t xml:space="preserve">quantity </t>
  </si>
  <si>
    <t>labour rate</t>
  </si>
  <si>
    <t xml:space="preserve">cost </t>
  </si>
  <si>
    <t>სამუშაოთა ჩამონათვალი</t>
  </si>
  <si>
    <t>განზ.ერთეული</t>
  </si>
  <si>
    <t>რაოდენობა</t>
  </si>
  <si>
    <t>ერთ.ფასი</t>
  </si>
  <si>
    <t>ღირებულება</t>
  </si>
  <si>
    <r>
      <t>EXCAVATION WORKS  -</t>
    </r>
    <r>
      <rPr>
        <b/>
        <sz val="12"/>
        <rFont val="AcadNusx"/>
      </rPr>
      <t>მიწის სამუშაოები</t>
    </r>
  </si>
  <si>
    <t>Cleaning and levening of the building site.</t>
  </si>
  <si>
    <t>Complete</t>
  </si>
  <si>
    <t>x</t>
  </si>
  <si>
    <t>შენობის ადგილის გასუფთავება და გასწორება</t>
  </si>
  <si>
    <t>კომპლექტი</t>
  </si>
  <si>
    <t>Excavation works for foundations, depth 80 cm</t>
  </si>
  <si>
    <r>
      <t>m</t>
    </r>
    <r>
      <rPr>
        <vertAlign val="superscript"/>
        <sz val="10"/>
        <rFont val="Arial"/>
        <family val="2"/>
        <charset val="204"/>
      </rPr>
      <t>3</t>
    </r>
    <r>
      <rPr>
        <sz val="10"/>
        <rFont val="AcadNusx"/>
      </rPr>
      <t/>
    </r>
  </si>
  <si>
    <t>გრუნტის დამუშავება საძირკვლისთვის, 80 სმ სიღრმე</t>
  </si>
  <si>
    <r>
      <rPr>
        <sz val="10"/>
        <rFont val="AcadNusx"/>
      </rPr>
      <t>m</t>
    </r>
    <r>
      <rPr>
        <vertAlign val="superscript"/>
        <sz val="10"/>
        <rFont val="Arial"/>
        <family val="2"/>
        <charset val="204"/>
      </rPr>
      <t>3</t>
    </r>
  </si>
  <si>
    <t xml:space="preserve">Back filling around the basement </t>
  </si>
  <si>
    <t>ამოღებული გრუნტის უკუჩაყრა და შევსება მდინარის ხრეშით</t>
  </si>
  <si>
    <t>Leveling of the foundation with gravell fraction II-IV    d=10 cm'</t>
  </si>
  <si>
    <r>
      <t>m</t>
    </r>
    <r>
      <rPr>
        <vertAlign val="superscript"/>
        <sz val="10"/>
        <rFont val="Arial"/>
        <family val="2"/>
        <charset val="204"/>
      </rPr>
      <t>3</t>
    </r>
  </si>
  <si>
    <t>საძირკვლის მომზადება ღორღით II-IV    d=10 cm'</t>
  </si>
  <si>
    <t>Pavement of the Basement floor with gravell chippings     d=10 cm'</t>
  </si>
  <si>
    <t>იატაკის მომზადება ღორღით 10სმ</t>
  </si>
  <si>
    <t>TOTAL 1</t>
  </si>
  <si>
    <t>CONCRETE WORKS/ ბეტონის სამუშაოები</t>
  </si>
  <si>
    <t>Remark: Formwork timber provided by contractor / All concrete works include formwork</t>
  </si>
  <si>
    <t>შენიშვნა: კონტრაქტორის მოერ მოწოდებული ყალიბის ფიცრები/ 
ყველა ბეტონის სამუშაოები შეიცავს ყალიბის მოწყობას</t>
  </si>
  <si>
    <t xml:space="preserve">Concreting of the foundations and socle with concrete B-22.5 (including the formwork) </t>
  </si>
  <si>
    <r>
      <t>საძირკვლის და ზეძირკვლის დაბეტონება ბეტონით კლასი</t>
    </r>
    <r>
      <rPr>
        <sz val="13"/>
        <rFont val="Arial"/>
        <family val="2"/>
        <charset val="204"/>
      </rPr>
      <t>B</t>
    </r>
    <r>
      <rPr>
        <sz val="13"/>
        <rFont val="AcadNusx"/>
      </rPr>
      <t>-22.5(ყალიბის ჩათვლით)</t>
    </r>
  </si>
  <si>
    <t xml:space="preserve">Concreting of R/F concrete tile 8cm thick B-25 (including the formwork) </t>
  </si>
  <si>
    <t>ბეტონის ფილის მოწყობა სისქით 8სმ კლასიBb-25(ყალიბის ჩათვლით)</t>
  </si>
  <si>
    <t>Cement screeding on the floor  40mm thick with metal net 200X200mm d3mm</t>
  </si>
  <si>
    <r>
      <t>იატაკზე ცემენტის მოჭიმვa სისქით 40მმ ლითონის ბადეზე 200</t>
    </r>
    <r>
      <rPr>
        <sz val="12"/>
        <rFont val="Arial"/>
        <family val="2"/>
        <charset val="204"/>
      </rPr>
      <t>x</t>
    </r>
    <r>
      <rPr>
        <sz val="12"/>
        <rFont val="AcadNusx"/>
      </rPr>
      <t>200მმ დ3მმ</t>
    </r>
  </si>
  <si>
    <t xml:space="preserve">Concreting of the columns with concrete B-25 (including the formwork) </t>
  </si>
  <si>
    <r>
      <t xml:space="preserve">სვეტების მოწყობა ბეტონით კლასი </t>
    </r>
    <r>
      <rPr>
        <sz val="12"/>
        <rFont val="Arial"/>
        <family val="2"/>
        <charset val="204"/>
      </rPr>
      <t>B</t>
    </r>
    <r>
      <rPr>
        <sz val="12"/>
        <rFont val="AcadNusx"/>
      </rPr>
      <t>-25(ყალიბის ჩათვლით)</t>
    </r>
  </si>
  <si>
    <t xml:space="preserve">Concreting of the lintels 24x14cm' with concrete B-25 (including the formwork) </t>
  </si>
  <si>
    <t>24X14 სმ განივკვეთის ზღუდარის მოწყობა ბეტონით კლასი b-25 (ყალიბის ჩათვლით)</t>
  </si>
  <si>
    <t xml:space="preserve">Concreting of the lintels 10x14cm' with concrete B-25 (including the formwork) </t>
  </si>
  <si>
    <r>
      <t>10X14 სმ განივკვეთის ზღუდარის მოწყობა ბეტონით კლასი</t>
    </r>
    <r>
      <rPr>
        <sz val="12"/>
        <rFont val="Arial"/>
        <family val="2"/>
        <charset val="204"/>
      </rPr>
      <t xml:space="preserve"> B</t>
    </r>
    <r>
      <rPr>
        <sz val="12"/>
        <rFont val="AcadNusx"/>
      </rPr>
      <t>-25(ყალიბის ჩათვლით)</t>
    </r>
  </si>
  <si>
    <t xml:space="preserve">Concreting of the R/C beam with concrete B-25 (including the formwork) </t>
  </si>
  <si>
    <r>
      <t>მონოლითური რკინაბეტონის სარტყელის მოწყობა ბეტონით კლასი</t>
    </r>
    <r>
      <rPr>
        <sz val="12"/>
        <rFont val="Arial"/>
        <family val="2"/>
        <charset val="204"/>
      </rPr>
      <t xml:space="preserve"> B</t>
    </r>
    <r>
      <rPr>
        <sz val="12"/>
        <rFont val="AcadNusx"/>
      </rPr>
      <t>-25(ყალიბის ჩათვლით)</t>
    </r>
  </si>
  <si>
    <t>Installation of blind area on the 10 cm thick gravel basis  with concrete  B-25 (including the formwork)   10 cm thick and 100cm width (with metal net 200X200mm d8mm)</t>
  </si>
  <si>
    <r>
      <t>შენობის გარშემო სარინელის მოწყობა ღორღის საფუძველზე სისქით 10სმ ბეტონით კლას</t>
    </r>
    <r>
      <rPr>
        <sz val="12"/>
        <rFont val="Arial"/>
        <family val="2"/>
        <charset val="204"/>
      </rPr>
      <t>ი B</t>
    </r>
    <r>
      <rPr>
        <sz val="12"/>
        <rFont val="AcadNusx"/>
      </rPr>
      <t xml:space="preserve">-25 (ყალიბის ჩათვლით) </t>
    </r>
    <r>
      <rPr>
        <sz val="12"/>
        <rFont val="Arial"/>
        <family val="2"/>
      </rPr>
      <t xml:space="preserve"> </t>
    </r>
    <r>
      <rPr>
        <sz val="12"/>
        <rFont val="AcadNusx"/>
      </rPr>
      <t>სისქით 10სმ სიგანით 100სმ(</t>
    </r>
    <r>
      <rPr>
        <sz val="13"/>
        <rFont val="AcadNusx"/>
      </rPr>
      <t>ლითონის ბადეზე 200</t>
    </r>
    <r>
      <rPr>
        <sz val="13"/>
        <rFont val="Arial"/>
        <family val="2"/>
        <charset val="204"/>
      </rPr>
      <t>x</t>
    </r>
    <r>
      <rPr>
        <sz val="13"/>
        <rFont val="AcadNusx"/>
      </rPr>
      <t>200მმ დ8მმ)</t>
    </r>
  </si>
  <si>
    <t>TOTAL 2</t>
  </si>
  <si>
    <t xml:space="preserve">REINFORCEMENT STEEL-ფოლადის არმატურა </t>
  </si>
  <si>
    <t>Bending and fixing of the steelbar</t>
  </si>
  <si>
    <t>ფოლადის არმატურის მოღუნვა და მოწყობა</t>
  </si>
  <si>
    <r>
      <t xml:space="preserve">Steelbar A-240c D5mm       </t>
    </r>
    <r>
      <rPr>
        <b/>
        <sz val="13"/>
        <rFont val="AcadNusx"/>
      </rPr>
      <t xml:space="preserve">  armatura</t>
    </r>
    <r>
      <rPr>
        <b/>
        <sz val="13"/>
        <rFont val="Arial"/>
        <family val="2"/>
      </rPr>
      <t xml:space="preserve"> A-240c  D5</t>
    </r>
    <r>
      <rPr>
        <b/>
        <sz val="13"/>
        <rFont val="AcadNusx"/>
      </rPr>
      <t>mm</t>
    </r>
  </si>
  <si>
    <t xml:space="preserve">kg
</t>
  </si>
  <si>
    <r>
      <t xml:space="preserve">Steelbar A-240c D8mm       </t>
    </r>
    <r>
      <rPr>
        <b/>
        <sz val="13"/>
        <rFont val="AcadNusx"/>
      </rPr>
      <t xml:space="preserve">  armatura</t>
    </r>
    <r>
      <rPr>
        <b/>
        <sz val="13"/>
        <rFont val="Arial"/>
        <family val="2"/>
      </rPr>
      <t xml:space="preserve"> A-240c  D8</t>
    </r>
    <r>
      <rPr>
        <b/>
        <sz val="13"/>
        <rFont val="AcadNusx"/>
      </rPr>
      <t>mm</t>
    </r>
  </si>
  <si>
    <r>
      <t xml:space="preserve">Steelbar A-500c D6mm       </t>
    </r>
    <r>
      <rPr>
        <b/>
        <sz val="13"/>
        <rFont val="AcadNusx"/>
      </rPr>
      <t xml:space="preserve">  armatura</t>
    </r>
    <r>
      <rPr>
        <b/>
        <sz val="13"/>
        <rFont val="Arial"/>
        <family val="2"/>
      </rPr>
      <t xml:space="preserve"> A-500c  D6</t>
    </r>
    <r>
      <rPr>
        <b/>
        <sz val="13"/>
        <rFont val="AcadNusx"/>
      </rPr>
      <t>mm</t>
    </r>
  </si>
  <si>
    <r>
      <t xml:space="preserve">Steelbar A-500c D8mm       </t>
    </r>
    <r>
      <rPr>
        <b/>
        <sz val="13"/>
        <rFont val="AcadNusx"/>
      </rPr>
      <t xml:space="preserve">  armatura</t>
    </r>
    <r>
      <rPr>
        <b/>
        <sz val="13"/>
        <rFont val="Arial"/>
        <family val="2"/>
      </rPr>
      <t xml:space="preserve"> A-500c  D8</t>
    </r>
    <r>
      <rPr>
        <b/>
        <sz val="13"/>
        <rFont val="AcadNusx"/>
      </rPr>
      <t>mm</t>
    </r>
  </si>
  <si>
    <r>
      <t xml:space="preserve">Steelbar A-500c D10mm       </t>
    </r>
    <r>
      <rPr>
        <b/>
        <sz val="13"/>
        <rFont val="AcadNusx"/>
      </rPr>
      <t xml:space="preserve"> armatura</t>
    </r>
    <r>
      <rPr>
        <b/>
        <sz val="13"/>
        <rFont val="Arial"/>
        <family val="2"/>
      </rPr>
      <t xml:space="preserve"> A-500c  D10</t>
    </r>
    <r>
      <rPr>
        <b/>
        <sz val="13"/>
        <rFont val="AcadNusx"/>
      </rPr>
      <t>mm</t>
    </r>
  </si>
  <si>
    <r>
      <t xml:space="preserve">Steelbar A-500c D12mm       </t>
    </r>
    <r>
      <rPr>
        <b/>
        <sz val="13"/>
        <rFont val="AcadNusx"/>
      </rPr>
      <t xml:space="preserve"> armatura</t>
    </r>
    <r>
      <rPr>
        <b/>
        <sz val="13"/>
        <rFont val="Arial"/>
        <family val="2"/>
      </rPr>
      <t xml:space="preserve"> A-500c  D12</t>
    </r>
    <r>
      <rPr>
        <b/>
        <sz val="13"/>
        <rFont val="AcadNusx"/>
      </rPr>
      <t>mm</t>
    </r>
  </si>
  <si>
    <r>
      <t xml:space="preserve">Steelbar A-500c D14mm       </t>
    </r>
    <r>
      <rPr>
        <b/>
        <sz val="13"/>
        <rFont val="AcadNusx"/>
      </rPr>
      <t xml:space="preserve"> armatura</t>
    </r>
    <r>
      <rPr>
        <b/>
        <sz val="13"/>
        <rFont val="Arial"/>
        <family val="2"/>
      </rPr>
      <t xml:space="preserve"> A-500c  D14</t>
    </r>
    <r>
      <rPr>
        <b/>
        <sz val="13"/>
        <rFont val="AcadNusx"/>
      </rPr>
      <t>mm</t>
    </r>
  </si>
  <si>
    <r>
      <t xml:space="preserve">Steelbar A-500c D20mm       </t>
    </r>
    <r>
      <rPr>
        <b/>
        <sz val="13"/>
        <rFont val="AcadNusx"/>
      </rPr>
      <t xml:space="preserve"> armatura</t>
    </r>
    <r>
      <rPr>
        <b/>
        <sz val="13"/>
        <rFont val="Arial"/>
        <family val="2"/>
      </rPr>
      <t xml:space="preserve"> A-500c  D20</t>
    </r>
    <r>
      <rPr>
        <b/>
        <sz val="13"/>
        <rFont val="AcadNusx"/>
      </rPr>
      <t>mm</t>
    </r>
  </si>
  <si>
    <t>TOTAL 3</t>
  </si>
  <si>
    <r>
      <t xml:space="preserve">MASONRY WORKS- </t>
    </r>
    <r>
      <rPr>
        <b/>
        <sz val="13"/>
        <rFont val="AcadNusx"/>
      </rPr>
      <t>კედლის წყობა</t>
    </r>
  </si>
  <si>
    <t>Reinforced walling d=10 cm' with light blocks 10x20x40 cm'</t>
  </si>
  <si>
    <t>კედლების არმირებული წყობა სიგანით 10სმ მსუბუქი სამშენებლო ბლოკით 10X20X40სმ</t>
  </si>
  <si>
    <t>Installation of the brickwall 12cm with construction bricks 65*120*250</t>
  </si>
  <si>
    <t>კედლების მოწყობა სიგანით 12სმ კერამიკული ნახვრეტებიანი აგურით 65*120*250</t>
  </si>
  <si>
    <t>TOTAL 4</t>
  </si>
  <si>
    <r>
      <t>ROOF WORKS-</t>
    </r>
    <r>
      <rPr>
        <b/>
        <sz val="12"/>
        <rFont val="AcadNusx"/>
      </rPr>
      <t>გადახურვის სამუშაოები</t>
    </r>
  </si>
  <si>
    <t>Supply and installation of the timber for roof structure (including battens and fixtures).</t>
  </si>
  <si>
    <t>სახურავის ხის კოჭების მოწყობა (ძელაკების და სამაგრების Cათვლით)</t>
  </si>
  <si>
    <t>Supply and installation  of the timber 10/20 cm' of the interfloor</t>
  </si>
  <si>
    <r>
      <t>ჭერის ხის კოჭების მოწყობა 10</t>
    </r>
    <r>
      <rPr>
        <sz val="12"/>
        <rFont val="Arial"/>
        <family val="2"/>
        <charset val="204"/>
      </rPr>
      <t>X</t>
    </r>
    <r>
      <rPr>
        <sz val="12"/>
        <rFont val="AcadNusx"/>
      </rPr>
      <t>20სმ</t>
    </r>
  </si>
  <si>
    <t>Installation of roof manhole</t>
  </si>
  <si>
    <t>pcs</t>
  </si>
  <si>
    <t>სამერცხლურის მოწყობა</t>
  </si>
  <si>
    <t>ცალი</t>
  </si>
  <si>
    <t>Installation of metal  tiled roof  (thickness 0.5mm )</t>
  </si>
  <si>
    <r>
      <t>m</t>
    </r>
    <r>
      <rPr>
        <vertAlign val="superscript"/>
        <sz val="11"/>
        <rFont val="Arial"/>
        <family val="2"/>
        <charset val="204"/>
      </rPr>
      <t>2</t>
    </r>
  </si>
  <si>
    <t>სახურავის ფენილის მოწყობა შეღებილი მეტალოკრამიტით (სისქe 0.5მმ)</t>
  </si>
  <si>
    <r>
      <rPr>
        <sz val="11"/>
        <rFont val="AcadNusx"/>
      </rPr>
      <t>მ</t>
    </r>
    <r>
      <rPr>
        <vertAlign val="superscript"/>
        <sz val="11"/>
        <rFont val="Arial"/>
        <family val="2"/>
        <charset val="204"/>
      </rPr>
      <t>2</t>
    </r>
  </si>
  <si>
    <t>Installing of the roof edges with painted sheet metal (thicknes d=0.5 mm)</t>
  </si>
  <si>
    <t>m'</t>
  </si>
  <si>
    <t>სახურავის კეხის მოწყობა შეღებილი ფურცლოვანი ლითონით (სისქe 0.5მმ)</t>
  </si>
  <si>
    <t>გრძ.მ</t>
  </si>
  <si>
    <t>Installing of RWF with painted  metal sheet(thicknes d=0.5 mm)</t>
  </si>
  <si>
    <t>საწვიმარი ძაბრების მოწყობა შეღებილი ფურცლოვანი ლითონით (სისქით 0.5მმ)</t>
  </si>
  <si>
    <t>ც</t>
  </si>
  <si>
    <r>
      <t>Supply of the material and installing of RWG with painted  metal sheet 10</t>
    </r>
    <r>
      <rPr>
        <sz val="13"/>
        <rFont val="Arial"/>
        <family val="2"/>
        <charset val="204"/>
      </rPr>
      <t>x</t>
    </r>
    <r>
      <rPr>
        <sz val="13"/>
        <rFont val="Arial"/>
        <family val="2"/>
      </rPr>
      <t>10cm( thicknes d=0.5)</t>
    </r>
  </si>
  <si>
    <r>
      <t>მასალის მოწოდება და საწვიმარი ღარების მოწყობა შეღებილი ფურცლოვანი ლითონით 10</t>
    </r>
    <r>
      <rPr>
        <sz val="12"/>
        <rFont val="Arial"/>
        <family val="2"/>
        <charset val="204"/>
      </rPr>
      <t>x10სმ</t>
    </r>
    <r>
      <rPr>
        <sz val="12"/>
        <rFont val="AcadNusx"/>
      </rPr>
      <t>(სისქe 0.5მმ).</t>
    </r>
  </si>
  <si>
    <t>Installing of RWP with painted  metal sheet 8X10 cm( thicknes d=0.5 mm)</t>
  </si>
  <si>
    <r>
      <t>საწვიმარი მილების მოწყობა შეღებილი ფურცლოვანი ლითონით 8</t>
    </r>
    <r>
      <rPr>
        <sz val="12"/>
        <rFont val="Arial"/>
        <family val="2"/>
        <charset val="204"/>
      </rPr>
      <t>x</t>
    </r>
    <r>
      <rPr>
        <sz val="12"/>
        <rFont val="AcadNusx"/>
      </rPr>
      <t>10სმ(სისქe 0.5მმ).</t>
    </r>
  </si>
  <si>
    <t>Arranging perimeters of the balconies with painted  metal sheet (thicknes d=0.5mm).</t>
  </si>
  <si>
    <t>აივნების პერიმეტრის შემოსვა შეღებილი ფურცლოვანი ლითონით (სისქe 0.5 მმ).</t>
  </si>
  <si>
    <t>Installing of outside prefebricated window sills with painted  metal sheet (thicknes d=2,00 mm).</t>
  </si>
  <si>
    <t>ქარხნული წარმოების  საცრემლურების მოწყობა შეღებილი ფურცლოვანი ლითონით (სისქe 2,00 მმ).</t>
  </si>
  <si>
    <t>TOTAL 5</t>
  </si>
  <si>
    <r>
      <t>PLASTER WORKS-</t>
    </r>
    <r>
      <rPr>
        <b/>
        <sz val="13"/>
        <rFont val="AcadNusx"/>
      </rPr>
      <t>ბათქაშის სამუშაოები</t>
    </r>
  </si>
  <si>
    <t>Plastering inside walls in3cm thick</t>
  </si>
  <si>
    <r>
      <t>m</t>
    </r>
    <r>
      <rPr>
        <vertAlign val="superscript"/>
        <sz val="10"/>
        <rFont val="Arial"/>
        <family val="2"/>
        <charset val="204"/>
      </rPr>
      <t>2</t>
    </r>
  </si>
  <si>
    <t>შიდა კედლების მობათქაშება სისქით 3სმ</t>
  </si>
  <si>
    <r>
      <rPr>
        <sz val="10"/>
        <rFont val="AcadNusx"/>
      </rPr>
      <t>m</t>
    </r>
    <r>
      <rPr>
        <vertAlign val="superscript"/>
        <sz val="10"/>
        <rFont val="Arial"/>
        <family val="2"/>
        <charset val="204"/>
      </rPr>
      <t>2</t>
    </r>
  </si>
  <si>
    <t xml:space="preserve">Plastering of window and door dip slopes width 10cm </t>
  </si>
  <si>
    <t>ფანჯრების და კარების გვერდულების მობათქაშება სიგანით 10სმ</t>
  </si>
  <si>
    <t>TOTAL 6</t>
  </si>
  <si>
    <t>INSULATION WORKS -საიზოლაციო სამუშაოები</t>
  </si>
  <si>
    <t xml:space="preserve">Installation of the hydroinsulation under  floor with linokrone (one layer) </t>
  </si>
  <si>
    <t>ჰიდროიზოლაციის მოწყობა iატაკის ქვეშ ლინოკრონით (ერთი ფენა)</t>
  </si>
  <si>
    <t xml:space="preserve">Instalaltion of the thermal insulation in the floor with XPS tiles d=3 cm.  </t>
  </si>
  <si>
    <r>
      <t>იატაკში თერმოიზოლაციის მოწყობ</t>
    </r>
    <r>
      <rPr>
        <sz val="12"/>
        <rFont val="Arial"/>
        <family val="2"/>
        <charset val="204"/>
      </rPr>
      <t>ა XPS ფილებით</t>
    </r>
    <r>
      <rPr>
        <sz val="13"/>
        <rFont val="Arial"/>
        <family val="2"/>
      </rPr>
      <t xml:space="preserve"> d=3 სმ.  </t>
    </r>
  </si>
  <si>
    <t>Hydroinsulation of the foundation with bitumonous mastic one layer linokron</t>
  </si>
  <si>
    <r>
      <t>საძირკვლის ჰიდროიზოლაცია ბიტუმის მასტიკით ერთი ფენა ლინოკრონით</t>
    </r>
    <r>
      <rPr>
        <sz val="13"/>
        <rFont val="Arial"/>
        <family val="2"/>
      </rPr>
      <t xml:space="preserve">.  </t>
    </r>
  </si>
  <si>
    <t xml:space="preserve">Installation of the thermal insulation of the wall with XPS tiles d=7 cm.  </t>
  </si>
  <si>
    <r>
      <t xml:space="preserve">კედლის თერმოიზოლაციის მოწყობა </t>
    </r>
    <r>
      <rPr>
        <sz val="12"/>
        <rFont val="Arial"/>
        <family val="2"/>
        <charset val="204"/>
      </rPr>
      <t xml:space="preserve"> XPS</t>
    </r>
    <r>
      <rPr>
        <sz val="12"/>
        <rFont val="AcadNusx"/>
      </rPr>
      <t xml:space="preserve"> ფილებით</t>
    </r>
    <r>
      <rPr>
        <sz val="13"/>
        <rFont val="Arial"/>
        <family val="2"/>
      </rPr>
      <t xml:space="preserve"> d=7 სმ.  </t>
    </r>
  </si>
  <si>
    <t>Installation of the thermal insulation of ceiling with mineral wool d=10 cm.</t>
  </si>
  <si>
    <r>
      <t xml:space="preserve">ჭერში თერმოიზოლაციის მოწყობა მინაბამბით </t>
    </r>
    <r>
      <rPr>
        <sz val="12"/>
        <rFont val="Arial"/>
        <family val="2"/>
        <charset val="204"/>
      </rPr>
      <t>d</t>
    </r>
    <r>
      <rPr>
        <sz val="12"/>
        <rFont val="AcadNusx"/>
      </rPr>
      <t>-10სმ</t>
    </r>
  </si>
  <si>
    <t>Antiseptic and fireproofing treatment of woden materials for roof</t>
  </si>
  <si>
    <t>სახურავის ხის ელემენტების ანტისეპტიკური და ხანძარსაწინააღმდეგო დამუშავება</t>
  </si>
  <si>
    <t>TOTAL 7</t>
  </si>
  <si>
    <r>
      <t xml:space="preserve">FLOORING AND PANELING -იატაკის, </t>
    </r>
    <r>
      <rPr>
        <b/>
        <sz val="12"/>
        <rFont val="AcadNusx"/>
      </rPr>
      <t>ჭერის და ტიხრების</t>
    </r>
    <r>
      <rPr>
        <b/>
        <sz val="12"/>
        <rFont val="Arial"/>
        <family val="2"/>
      </rPr>
      <t xml:space="preserve"> მოწყობა </t>
    </r>
  </si>
  <si>
    <t>Installation of the floor laminated boards 20cmX120cmX0.9cm (including skirtings)</t>
  </si>
  <si>
    <t>ლამინირებული პარკეტის იატაკის მოწოდება და მოწყობა ზომებით 20სmX120smX0.9sm (პლინტუსების ჩათვლით)</t>
  </si>
  <si>
    <t>Installation of the wooden boards 0.3cm thick on the roof beams</t>
  </si>
  <si>
    <t>ხის ფიცრის იატაკის მოწყობა სხვენში ჭერის კოჭებზე სისქით 0.3სმ</t>
  </si>
  <si>
    <t>Installation of the ceiling boards 120X250X12 mm' on the leveled contruction</t>
  </si>
  <si>
    <t>თაბაშირმუყაოს შეკიდული ჭერის მოწყობა 120X250X1.2sm ზომის ფილებით ლითონის კარკასზე</t>
  </si>
  <si>
    <t>Installation of the ceiling plastic  boards 25X600X10 mm' on the leveled contruction with metal frame on every 60 cm' distance.</t>
  </si>
  <si>
    <r>
      <t>m</t>
    </r>
    <r>
      <rPr>
        <vertAlign val="superscript"/>
        <sz val="10"/>
        <rFont val="Arial"/>
        <family val="2"/>
        <charset val="204"/>
      </rPr>
      <t xml:space="preserve">2
</t>
    </r>
    <r>
      <rPr>
        <sz val="10"/>
        <rFont val="AcadNusx"/>
      </rPr>
      <t/>
    </r>
  </si>
  <si>
    <t>პლასტიკატის შეკიდული ჭერის მოწყობა 25X600X10mm ზომის ფილებით ლითონის კარკასზე</t>
  </si>
  <si>
    <t>Preparation of walls and ceiling for painting</t>
  </si>
  <si>
    <r>
      <t>m</t>
    </r>
    <r>
      <rPr>
        <vertAlign val="superscript"/>
        <sz val="10"/>
        <rFont val="Arial"/>
        <family val="2"/>
        <charset val="204"/>
      </rPr>
      <t>2</t>
    </r>
    <r>
      <rPr>
        <sz val="10"/>
        <rFont val="AcadNusx"/>
      </rPr>
      <t/>
    </r>
  </si>
  <si>
    <t>ჭერის და კედლების მომზადება შესაღებად</t>
  </si>
  <si>
    <t>Painting of the ceiling with emulsion paint in two layers</t>
  </si>
  <si>
    <t>ჭერის შეღებვა ემულსიის საღებავით ორ ფენად</t>
  </si>
  <si>
    <t>Painting of the walls with emulsion paint in two layers</t>
  </si>
  <si>
    <t>კედლების შეღებვა ემულსიის საღებავით ორ ფენად</t>
  </si>
  <si>
    <t>Painting of cornice with facade paint in two layers</t>
  </si>
  <si>
    <t>ლავგარდნის შეღებვა ფასადის საღებავით ორ ფენად</t>
  </si>
  <si>
    <r>
      <t>Covering of the walls in the toilet with ceramic tile, I class, h=2.4 m' (include the glue).</t>
    </r>
    <r>
      <rPr>
        <sz val="12"/>
        <rFont val="AcadNusx"/>
      </rPr>
      <t/>
    </r>
  </si>
  <si>
    <r>
      <t xml:space="preserve">კედლების მოპირკეთება კაფელით I კლასი, </t>
    </r>
    <r>
      <rPr>
        <sz val="12"/>
        <rFont val="Arial"/>
        <family val="2"/>
        <charset val="204"/>
      </rPr>
      <t>H</t>
    </r>
    <r>
      <rPr>
        <sz val="12"/>
        <rFont val="AcadNusx"/>
      </rPr>
      <t>=2.6m (wწებოს ჩათვლით)</t>
    </r>
  </si>
  <si>
    <t>Covering of the floor in the toilet with ceramic tile, I class, (include the glue and skirting).</t>
  </si>
  <si>
    <t>იატაკზე მეტლახის ფილების მოწყობა I კლასი, (წებოს და პლინტუსის ჩათვლით ჩათვლით)</t>
  </si>
  <si>
    <t>Installation of mosaic stair steps 15X30X150cm</t>
  </si>
  <si>
    <t>piece</t>
  </si>
  <si>
    <t>კიბის მოზაიკური საფეხურების მოწყობა15*30*150სმ</t>
  </si>
  <si>
    <t>Installation of stair mosaic steps 15X30X100cm</t>
  </si>
  <si>
    <t>კიბის მოზაიკური საფეხურების მოწყობა15*30*100სმ</t>
  </si>
  <si>
    <t>Spraying on the socle with decorative concrete solution</t>
  </si>
  <si>
    <t>zეძირკვლის შესხურება დეკორატიული ცემენტის ხსნარით</t>
  </si>
  <si>
    <t>TOTAL 8</t>
  </si>
  <si>
    <t>DOORS, WINDOWS -კარ-ფანჯარა</t>
  </si>
  <si>
    <t>Installation of the external metal door  90 x220 cm'(With metal sheet min 1.5mm, painted with enemal paint)</t>
  </si>
  <si>
    <t>ლითონის შესასვლელი კარების მოწყობა 90X220sm (ლითონის ფურცლის სისქე არანაკლებ 1.5მმ, საბოლოო დამუშავებით და შეღებვით)</t>
  </si>
  <si>
    <t>Installation of the internal doors  90 x220 cm' (Laminated doors)</t>
  </si>
  <si>
    <t>ლამინირებული ხის შიდა კარების მოწოდება და მოწყობა 90X220sm</t>
  </si>
  <si>
    <t>Installation of  pvc doors  70 x220 cm'</t>
  </si>
  <si>
    <t>მეტალოპლასტმასის კარების მოწყობა 70X220sm</t>
  </si>
  <si>
    <r>
      <t xml:space="preserve">Installation the PVC windows 120 x 150 cm' </t>
    </r>
    <r>
      <rPr>
        <sz val="12"/>
        <rFont val="Arial"/>
        <family val="2"/>
      </rPr>
      <t>(Double opening,Termopan glass 4+12+4)</t>
    </r>
  </si>
  <si>
    <t>მეტალოპლასტმასის ფანჯრების მოწყობა 120X150sm (ორმაგი გაღებით,მინაპაკეტით4+12+4)</t>
  </si>
  <si>
    <r>
      <t>Installation of the plastic window sill 4cmX15cmX130cm</t>
    </r>
    <r>
      <rPr>
        <sz val="12"/>
        <rFont val="Arial"/>
        <family val="2"/>
      </rPr>
      <t xml:space="preserve"> </t>
    </r>
  </si>
  <si>
    <t>პლასტმასის ფანჯრის რაფის მოწოდება და მოწყობა 4X15X130sm</t>
  </si>
  <si>
    <t>Installation of the PVC window 60 x 60  cm'(Termopan glass 4+12+4)</t>
  </si>
  <si>
    <t>მეტალოპლასტმასის ფანჯრების მოწოდება და მოწყობა 60X60sm (მინაპაკეტით4+12+4)</t>
  </si>
  <si>
    <t>TOTAL 9</t>
  </si>
  <si>
    <r>
      <t>METAL WORKS-</t>
    </r>
    <r>
      <rPr>
        <b/>
        <sz val="13"/>
        <rFont val="AcadNusx"/>
      </rPr>
      <t xml:space="preserve"> </t>
    </r>
    <r>
      <rPr>
        <b/>
        <sz val="13"/>
        <rFont val="Arial"/>
        <family val="2"/>
      </rPr>
      <t>ლითონის სამუშაოები</t>
    </r>
  </si>
  <si>
    <t>Installing of metal beams for ceiling,  height 20cm</t>
  </si>
  <si>
    <t>ლითონის კოჭების მოწყობა ჭერისთვის სიმაღლით 20სმ</t>
  </si>
  <si>
    <t>Installing of metal beams for stairs,  height12cm</t>
  </si>
  <si>
    <t>ლითონის კოჭების მოწყობა კიბეებისათვის სიმაღლით 12სმ</t>
  </si>
  <si>
    <t>Installation of metal angle (50X50x4mm)on the stairs</t>
  </si>
  <si>
    <t xml:space="preserve">კიბის მარშისთვის ლითონის კუთხოვანის მოწყობა 50x50x4მმ </t>
  </si>
  <si>
    <t>Installing of metal handrails H=1.0მ</t>
  </si>
  <si>
    <t>ლითონის მოაჯირების მოწყობა სიმაღლით 1.0მ</t>
  </si>
  <si>
    <t>Installing of metal details according to the drawings</t>
  </si>
  <si>
    <t>ფოლადის ჩასატანებელი დეტალების მოწყობა ნახაზების მიხედვით</t>
  </si>
  <si>
    <t>Installation of metal angle (50X50x4mm)on the lintelns of doors and windows under the brick construction</t>
  </si>
  <si>
    <r>
      <t xml:space="preserve">კარფანჯრის ზღუდარებზე აგურის წყობის ქვეშ ლითონის კუთხოვანის მოწყობა </t>
    </r>
    <r>
      <rPr>
        <sz val="12"/>
        <rFont val="Arial"/>
        <family val="2"/>
      </rPr>
      <t>50</t>
    </r>
    <r>
      <rPr>
        <sz val="12"/>
        <rFont val="Arial"/>
        <family val="2"/>
        <charset val="204"/>
      </rPr>
      <t>x50x4</t>
    </r>
    <r>
      <rPr>
        <sz val="12"/>
        <rFont val="AcadNusx"/>
      </rPr>
      <t xml:space="preserve">მმ </t>
    </r>
  </si>
  <si>
    <t>Painting of metal elements with enamel paint 2 layers</t>
  </si>
  <si>
    <r>
      <t>m</t>
    </r>
    <r>
      <rPr>
        <vertAlign val="superscript"/>
        <sz val="11"/>
        <rFont val="Arial"/>
        <family val="2"/>
        <charset val="204"/>
      </rPr>
      <t xml:space="preserve">2
</t>
    </r>
    <r>
      <rPr>
        <sz val="10"/>
        <rFont val="AcadNusx"/>
      </rPr>
      <t/>
    </r>
  </si>
  <si>
    <t>ლითონის ელემენტების შეღებვა ზეთოვანი საღებავით ორ ფენად</t>
  </si>
  <si>
    <r>
      <rPr>
        <sz val="11"/>
        <rFont val="AcadNusx"/>
      </rPr>
      <t>m</t>
    </r>
    <r>
      <rPr>
        <vertAlign val="superscript"/>
        <sz val="11"/>
        <rFont val="Arial"/>
        <family val="2"/>
        <charset val="204"/>
      </rPr>
      <t>2</t>
    </r>
  </si>
  <si>
    <t>TOTAL 10</t>
  </si>
  <si>
    <t>ELECTRICAL WORKS -ელექტრო გაყვანილობის სამუშაოები</t>
  </si>
  <si>
    <t>Suplly and mounting of the needed material for electrical instalation.</t>
  </si>
  <si>
    <t>ელექტრო გაყვანილობისთვის საჭირო მასალის მოწოდება და მისი მოწყობა</t>
  </si>
  <si>
    <t>Electrical works - according to the drawings, and connection in electrical box.</t>
  </si>
  <si>
    <t xml:space="preserve">ელექტროგაყვანილობის სამუშაოები–ნახაზის მიხედვით </t>
  </si>
  <si>
    <t>TOTAL 11</t>
  </si>
  <si>
    <t>WATER &amp; SEWAGE WORKS -წყალგაყვანილობის და კანალიზაციის სამუშაოები</t>
  </si>
  <si>
    <t>Water &amp; sewage works to be done according to the drawings.</t>
  </si>
  <si>
    <t>წყალგაყვანილობის და კანალიზაციის სამუშაოები ნახაზების მიხედვით</t>
  </si>
  <si>
    <t>TOTAL 12</t>
  </si>
  <si>
    <r>
      <t>RECAPITUALTION-</t>
    </r>
    <r>
      <rPr>
        <b/>
        <sz val="16"/>
        <rFont val="AcadNusx"/>
      </rPr>
      <t>კრებსითი ხარჯთაღრიცხვა</t>
    </r>
  </si>
  <si>
    <r>
      <t>EXCAVATION WORKS/</t>
    </r>
    <r>
      <rPr>
        <b/>
        <sz val="14"/>
        <rFont val="Arial"/>
        <family val="2"/>
        <charset val="204"/>
      </rPr>
      <t>მიწის სამუშაოები</t>
    </r>
  </si>
  <si>
    <t>TOTAL    1</t>
  </si>
  <si>
    <r>
      <t xml:space="preserve">CONCRETE WORKS/ </t>
    </r>
    <r>
      <rPr>
        <b/>
        <sz val="14"/>
        <rFont val="Arial"/>
        <family val="2"/>
        <charset val="204"/>
      </rPr>
      <t>ბეტონის სამუშაოები</t>
    </r>
  </si>
  <si>
    <t>TOTAL    2</t>
  </si>
  <si>
    <r>
      <t xml:space="preserve">REINFORCEMENT STEEL/ </t>
    </r>
    <r>
      <rPr>
        <b/>
        <sz val="14"/>
        <rFont val="AcadNusx"/>
      </rPr>
      <t>ფოლადის არმატურა</t>
    </r>
  </si>
  <si>
    <t>TOTAL    3</t>
  </si>
  <si>
    <r>
      <t>MASONRY WORKS /</t>
    </r>
    <r>
      <rPr>
        <b/>
        <sz val="14"/>
        <rFont val="AcadNusx"/>
      </rPr>
      <t>კედლის წყობა</t>
    </r>
  </si>
  <si>
    <t>TOTAL    4</t>
  </si>
  <si>
    <r>
      <t>ROOF WORKS /</t>
    </r>
    <r>
      <rPr>
        <b/>
        <sz val="14"/>
        <rFont val="AcadNusx"/>
      </rPr>
      <t xml:space="preserve"> გადახურვის სამუშაოები</t>
    </r>
  </si>
  <si>
    <t>TOTAL    5</t>
  </si>
  <si>
    <r>
      <t>PLASTER WORKS /</t>
    </r>
    <r>
      <rPr>
        <b/>
        <sz val="14"/>
        <rFont val="Arial"/>
        <family val="2"/>
      </rPr>
      <t xml:space="preserve"> </t>
    </r>
    <r>
      <rPr>
        <b/>
        <sz val="14"/>
        <rFont val="AcadNusx"/>
      </rPr>
      <t>ბათქაში</t>
    </r>
  </si>
  <si>
    <t>TOTAL    6</t>
  </si>
  <si>
    <r>
      <t>INSULATION WORKS /</t>
    </r>
    <r>
      <rPr>
        <b/>
        <sz val="13"/>
        <rFont val="AcadNusx"/>
      </rPr>
      <t xml:space="preserve"> </t>
    </r>
    <r>
      <rPr>
        <b/>
        <sz val="14"/>
        <rFont val="AcadNusx"/>
      </rPr>
      <t>საიზოლაციო სამუშაოები</t>
    </r>
  </si>
  <si>
    <t>TOTAL    7</t>
  </si>
  <si>
    <r>
      <t>FLOORING AND PANELING /</t>
    </r>
    <r>
      <rPr>
        <b/>
        <sz val="13"/>
        <rFont val="AcadNusx"/>
      </rPr>
      <t xml:space="preserve"> </t>
    </r>
    <r>
      <rPr>
        <b/>
        <sz val="14"/>
        <rFont val="AcadNusx"/>
      </rPr>
      <t>იატაკი, ჭერი და ტიხრები</t>
    </r>
  </si>
  <si>
    <t>TOTAL    8</t>
  </si>
  <si>
    <t>TOTAL    9</t>
  </si>
  <si>
    <r>
      <t xml:space="preserve">SHEET METAL WORKS / </t>
    </r>
    <r>
      <rPr>
        <b/>
        <sz val="14"/>
        <rFont val="AcadNusx"/>
      </rPr>
      <t>ლითონის სამუშაოები</t>
    </r>
  </si>
  <si>
    <t>TOTAL  10</t>
  </si>
  <si>
    <r>
      <t xml:space="preserve">ELECTRICAL WORKS / </t>
    </r>
    <r>
      <rPr>
        <b/>
        <sz val="14"/>
        <rFont val="AcadNusx"/>
      </rPr>
      <t>ელექტროგაყვანილობის სამუშაოები</t>
    </r>
  </si>
  <si>
    <t>TOTAL  11</t>
  </si>
  <si>
    <r>
      <t>WATER &amp; SEWAGE WORKS /</t>
    </r>
    <r>
      <rPr>
        <b/>
        <sz val="14"/>
        <rFont val="AcadNusx"/>
      </rPr>
      <t>წყალგაყვანილობა–კანალიზაციის სამუშაოები</t>
    </r>
  </si>
  <si>
    <t>TOTAL  12</t>
  </si>
  <si>
    <r>
      <t xml:space="preserve">TOTAL1 - 12
</t>
    </r>
    <r>
      <rPr>
        <b/>
        <sz val="14"/>
        <rFont val="AcadNusx"/>
      </rPr>
      <t>sul</t>
    </r>
    <r>
      <rPr>
        <b/>
        <sz val="14"/>
        <rFont val="Arial"/>
        <family val="2"/>
      </rPr>
      <t xml:space="preserve"> 1-12</t>
    </r>
  </si>
  <si>
    <r>
      <rPr>
        <b/>
        <sz val="12"/>
        <rFont val="Arial"/>
        <family val="2"/>
        <charset val="204"/>
      </rPr>
      <t>TEMPORARY BUILDINGS AND STRUCTURES %</t>
    </r>
    <r>
      <rPr>
        <sz val="12"/>
        <rFont val="Arial"/>
        <family val="2"/>
        <charset val="204"/>
      </rPr>
      <t xml:space="preserve">  
</t>
    </r>
    <r>
      <rPr>
        <sz val="12"/>
        <rFont val="AcadNusx"/>
      </rPr>
      <t xml:space="preserve">დროებითი შენობები და ნაგებობები% </t>
    </r>
  </si>
  <si>
    <r>
      <t xml:space="preserve"> TOTAL
</t>
    </r>
    <r>
      <rPr>
        <b/>
        <sz val="14"/>
        <rFont val="AcadNusx"/>
      </rPr>
      <t>sul</t>
    </r>
  </si>
  <si>
    <r>
      <rPr>
        <b/>
        <sz val="12"/>
        <rFont val="Arial"/>
        <family val="2"/>
        <charset val="204"/>
      </rPr>
      <t>OVERHEAD EXPENSES %</t>
    </r>
    <r>
      <rPr>
        <sz val="12"/>
        <rFont val="Arial"/>
        <family val="2"/>
        <charset val="204"/>
      </rPr>
      <t xml:space="preserve">  
</t>
    </r>
    <r>
      <rPr>
        <sz val="12"/>
        <rFont val="AcadNusx"/>
      </rPr>
      <t xml:space="preserve">ზედნადები ხარჯები% </t>
    </r>
  </si>
  <si>
    <r>
      <rPr>
        <b/>
        <sz val="14"/>
        <rFont val="Arial"/>
        <family val="2"/>
        <charset val="204"/>
      </rPr>
      <t>PROFIT  %</t>
    </r>
    <r>
      <rPr>
        <sz val="14"/>
        <rFont val="Arial"/>
        <family val="2"/>
        <charset val="204"/>
      </rPr>
      <t xml:space="preserve"> 
</t>
    </r>
    <r>
      <rPr>
        <sz val="14"/>
        <rFont val="AcadNusx"/>
      </rPr>
      <t xml:space="preserve">მოგება %  </t>
    </r>
  </si>
  <si>
    <r>
      <t xml:space="preserve">GRAND TOTAL
</t>
    </r>
    <r>
      <rPr>
        <b/>
        <sz val="14"/>
        <rFont val="AcadNusx"/>
      </rPr>
      <t>სულ ხარჯთაღრიცხვით</t>
    </r>
  </si>
  <si>
    <r>
      <t xml:space="preserve">VAT  18%
</t>
    </r>
    <r>
      <rPr>
        <b/>
        <sz val="14"/>
        <rFont val="AcadNusx"/>
      </rPr>
      <t>დღგ  18%</t>
    </r>
  </si>
  <si>
    <t>Signature/ხელმოწერა</t>
  </si>
  <si>
    <r>
      <t>Bill of quantity for electrical instalation  -  HOUSE 54.1m</t>
    </r>
    <r>
      <rPr>
        <b/>
        <vertAlign val="superscript"/>
        <sz val="16"/>
        <rFont val="Arial"/>
        <family val="2"/>
      </rPr>
      <t xml:space="preserve">2 
</t>
    </r>
    <r>
      <rPr>
        <b/>
        <sz val="16"/>
        <rFont val="Arial"/>
        <family val="2"/>
      </rPr>
      <t>ხარჯთაღრიცხვა ელექტროსამუშაოებისთის სახლი 54.1მ</t>
    </r>
    <r>
      <rPr>
        <b/>
        <vertAlign val="superscript"/>
        <sz val="16"/>
        <rFont val="Arial"/>
        <family val="2"/>
        <charset val="204"/>
      </rPr>
      <t>2</t>
    </r>
  </si>
  <si>
    <t xml:space="preserve">OWNER: </t>
  </si>
  <si>
    <t>Pos.</t>
  </si>
  <si>
    <t>Technical description/ ტექნიკური აღწერა</t>
  </si>
  <si>
    <t xml:space="preserve">Measure/საზომი    </t>
  </si>
  <si>
    <t xml:space="preserve"> Quantity/რაოდენობა     </t>
  </si>
  <si>
    <t xml:space="preserve">Unit price/ერთეულის ფასი  </t>
  </si>
  <si>
    <t>Price  /ფასი</t>
  </si>
  <si>
    <t xml:space="preserve">         Interior installation</t>
  </si>
  <si>
    <t>შიდა გაყვანილობა</t>
  </si>
  <si>
    <t>Installation of outdoor electrical cable (3X6 mm2)</t>
  </si>
  <si>
    <t>გარე ელექტრო გაყვანილობის კაბელის მოწყობა (3X6 mm2)</t>
  </si>
  <si>
    <t>Installation of metal pole 6m high, 150mm dimeter, pole must be fixed in ground for min 80cm, painted and cables must be fixed with proper insulation.</t>
  </si>
  <si>
    <r>
      <t xml:space="preserve">pcs.
</t>
    </r>
    <r>
      <rPr>
        <b/>
        <sz val="10"/>
        <rFont val="Arial"/>
        <family val="2"/>
      </rPr>
      <t/>
    </r>
  </si>
  <si>
    <t xml:space="preserve">რკინის ბოძის (6 მსიმაღლე და 150 მ დიამეტრი) დამონტაჟება, ბოძი უნდა დამონტაჟდეს 80 სმ სიღრმეში, შეღებილი, კაბელებზე უნდა მოეწყოს შესაბამისი იზოლაცია.  </t>
  </si>
  <si>
    <t>Installation of distribution box with 4 mono-phase switch breakers 220V/10A,
set with connections on both ends,  (50a/3/c-1pcs, 10a/1/b-4pcs, 16a/1/c-7pcs)</t>
  </si>
  <si>
    <r>
      <t xml:space="preserve">გამანაწილებელი </t>
    </r>
    <r>
      <rPr>
        <sz val="10"/>
        <rFont val="AcadNusx"/>
      </rPr>
      <t xml:space="preserve">ყუთის </t>
    </r>
    <r>
      <rPr>
        <sz val="10"/>
        <rFont val="Arial"/>
        <family val="2"/>
        <charset val="204"/>
      </rPr>
      <t xml:space="preserve"> დამონტაჟება 12 ერთფაზიანი გადამრთველით 220V/10A, ორივე ბოლოში შემაერთებლებით, (50a/3/c-1ც, 10a/1/b-4ც, 16a/1/c-7ც)</t>
    </r>
  </si>
  <si>
    <t>Cable purchase and in-wall installation, type: PPY-3 x 1,5mm2, needed
for electric lightening installation, set with connections on both ends</t>
  </si>
  <si>
    <t xml:space="preserve">ელექტრო განათების მოწყობისთვის საჭირო კაბელის შესყიდვა და კედელში ჩამონტაჟება, კომლექტი ორივე ბოლოში შემაერთებლებით, PPY-3 x 1,5მმ2, </t>
  </si>
  <si>
    <t>Purchase and Installation of cable, type:PPY-3 x 2,5mm2, needed for 
installation of the mono-phase connectors,  set with connections on both ends</t>
  </si>
  <si>
    <t xml:space="preserve">ერთფაზიანი შემაერთებლების მოწყობისთვის საჭირო კაბელის შესყიდვა და კედელში ჩამონტაჟება, ორივე ბოლოში შემაერთებლებით, PPY-3 x 2,5მმ2, </t>
  </si>
  <si>
    <t>Purchase and  installation of - mono-phase sockets 220V/10A ,
set with connections on both ends, recesset</t>
  </si>
  <si>
    <r>
      <t xml:space="preserve">pcs.
</t>
    </r>
    <r>
      <rPr>
        <sz val="11"/>
        <color theme="1"/>
        <rFont val="Calibri"/>
        <family val="2"/>
        <scheme val="minor"/>
      </rPr>
      <t xml:space="preserve">  </t>
    </r>
  </si>
  <si>
    <t xml:space="preserve">ერთფაზიანი ელექტრო მასრების 220V/10A შესყიდვა და მონტაჟი, კომპლექტი ორივე ბოლოში შემაერთებლებით, </t>
  </si>
  <si>
    <t>Purchase and  mounting of the installation switch
 220V/10A , set with connections on both ends;</t>
  </si>
  <si>
    <t xml:space="preserve">ერთკლავიშიანი გამომრთველის შესყიდვა და მონტაჟი,220V/10A კომპლექტი ორივე ბოლოში შემაერთებლებით, </t>
  </si>
  <si>
    <t>Purchase and  mounting of the installation switch 220V/10A , set with connections on both ends;</t>
  </si>
  <si>
    <t xml:space="preserve">ორკლავიშიანი გამომრთველის შესყიდვა და მონტაჟი,220V/10A კომპლექტი ორივე ბოლოში შემაერთებლებით, </t>
  </si>
  <si>
    <t>Purchase and  installation of   the light armature, type:set with the bulb of appropriate power and infix tool</t>
  </si>
  <si>
    <r>
      <t xml:space="preserve">pcs.
</t>
    </r>
    <r>
      <rPr>
        <sz val="11"/>
        <color theme="1"/>
        <rFont val="Calibri"/>
        <family val="2"/>
        <scheme val="minor"/>
      </rPr>
      <t xml:space="preserve">    </t>
    </r>
  </si>
  <si>
    <t>განათების აღჭურვილობების შესყიდვა და მოწყობა, ტიპი:
კომპლექტი  შესაბამისი სიმძლავრის ნათურით და ინფიქსური ინსტრუმენტით</t>
  </si>
  <si>
    <t>Instalation destribution (PVC) boxes Φ 60 mm</t>
  </si>
  <si>
    <r>
      <t xml:space="preserve">pcs.
</t>
    </r>
    <r>
      <rPr>
        <sz val="11"/>
        <color theme="1"/>
        <rFont val="Calibri"/>
        <family val="2"/>
        <scheme val="minor"/>
      </rPr>
      <t xml:space="preserve">     </t>
    </r>
  </si>
  <si>
    <t>მეტალო-პლასტმასის გამანაწილებელი ყუთის დამონტაჟება Φ 60 mm</t>
  </si>
  <si>
    <t>Installation of  Grounding ciontour (according to the drawings)</t>
  </si>
  <si>
    <t>დამიწების კონტურის მოწყობა(ნახაზის მიხედვით)</t>
  </si>
  <si>
    <t>Other minor non-listed material  (gypsum, isolation strips, etc.)</t>
  </si>
  <si>
    <r>
      <t xml:space="preserve">lump sum
</t>
    </r>
    <r>
      <rPr>
        <b/>
        <sz val="10"/>
        <rFont val="Arial"/>
        <family val="2"/>
      </rPr>
      <t/>
    </r>
  </si>
  <si>
    <t>სხვა მასალა, რომელიც არაა ჩამოთვლილი (თაბაშირი, საიზოლაციო ლენტი და ა.შ)</t>
  </si>
  <si>
    <t>TOTAL/ჯამი</t>
  </si>
  <si>
    <r>
      <t>Bill of quantity of the waterworks and sewage system instalations - HOUSE 54.1m</t>
    </r>
    <r>
      <rPr>
        <vertAlign val="superscript"/>
        <sz val="14"/>
        <rFont val="Arial"/>
        <family val="2"/>
        <charset val="204"/>
      </rPr>
      <t>2</t>
    </r>
  </si>
  <si>
    <r>
      <t>წყალგაყვანილობისა და კანალიზაციის სისტემის მოწყობის ხარჯთარიცხვა - სახლი 54.1m</t>
    </r>
    <r>
      <rPr>
        <vertAlign val="superscript"/>
        <sz val="14"/>
        <rFont val="Arial"/>
        <family val="2"/>
        <charset val="204"/>
      </rPr>
      <t>2</t>
    </r>
  </si>
  <si>
    <t>Waterworks/წყალსადენი</t>
  </si>
  <si>
    <t>Description of Works/სამუშაოთა აღწერა</t>
  </si>
  <si>
    <r>
      <t>Unit</t>
    </r>
    <r>
      <rPr>
        <b/>
        <sz val="10"/>
        <rFont val="Arial"/>
        <family val="2"/>
      </rPr>
      <t/>
    </r>
  </si>
  <si>
    <r>
      <t>Quantity</t>
    </r>
    <r>
      <rPr>
        <b/>
        <sz val="10"/>
        <rFont val="Arial"/>
        <family val="2"/>
      </rPr>
      <t/>
    </r>
  </si>
  <si>
    <r>
      <t>Unit price</t>
    </r>
    <r>
      <rPr>
        <b/>
        <sz val="10"/>
        <rFont val="Arial"/>
        <family val="2"/>
      </rPr>
      <t/>
    </r>
  </si>
  <si>
    <r>
      <t>Total</t>
    </r>
    <r>
      <rPr>
        <b/>
        <sz val="10"/>
        <rFont val="Arial"/>
        <family val="2"/>
      </rPr>
      <t/>
    </r>
  </si>
  <si>
    <t>I</t>
  </si>
  <si>
    <r>
      <t>Construction works</t>
    </r>
    <r>
      <rPr>
        <b/>
        <sz val="12"/>
        <rFont val="Arial"/>
        <family val="2"/>
      </rPr>
      <t xml:space="preserve"> </t>
    </r>
    <r>
      <rPr>
        <sz val="12"/>
        <rFont val="Arial"/>
        <family val="2"/>
        <charset val="204"/>
      </rPr>
      <t>for septic tank/ საკანალიზაციო ჭის სამშენებლო სამუშაოები</t>
    </r>
  </si>
  <si>
    <t>Manual escavation of soil for the septic tank (1.4m' length, 1.0 m wide 
and 1.5 m deep); and removal of escavated material up to 1 m'  
from the edge of escavation site 
Calculation made per m³</t>
  </si>
  <si>
    <t>m3</t>
  </si>
  <si>
    <t>გრუნტის ხელით გათხრა  წყლის საკანალიზაციო ჭის მოსაწყობად (1.4 მ სიგძის,1.0 მ სიგანის და 1.5 მ სიღრმის) და ამოთხრილი მასალის გატანა გასათხრელი ადგილის კიდიდან 1 მეტრამდე.
დაანგარიშება კუბურ მეტრზე.</t>
  </si>
  <si>
    <t>მ3</t>
  </si>
  <si>
    <t xml:space="preserve">Construction of the concrete tank 1,4x1.4x1.5 m and walls d=20 cm thick.
The walls made of reinforced concrete MB 30. The raineorcment has to be made of the 
reinforced iron  (Ø6 mm) in acccordance with the project proposal. 
Calculation made per a septic tank. </t>
  </si>
  <si>
    <r>
      <t xml:space="preserve">pcs 
</t>
    </r>
    <r>
      <rPr>
        <b/>
        <sz val="10"/>
        <rFont val="Arial"/>
        <family val="2"/>
      </rPr>
      <t/>
    </r>
  </si>
  <si>
    <t xml:space="preserve">ბეტონის ჭის მშენებლობა, ზომები  1,4x1.4x1.5 მ და კედლები d=20 სმ სისქის.  რკინაბეტონისგან MB 30  გაკეთებული კედლები.  არმირება უნდა იყოს არმატურის (Ø6 mm) პროექტის განაცხადთან შესაბამისად.  
დაანგარიშებულია თითო ჭაზე. </t>
  </si>
  <si>
    <t xml:space="preserve">Wheelbarrow loading and disposal  of extra material.
Calculation made per  m³. </t>
  </si>
  <si>
    <r>
      <t>m</t>
    </r>
    <r>
      <rPr>
        <vertAlign val="superscript"/>
        <sz val="10"/>
        <rFont val="Arial"/>
        <family val="2"/>
      </rPr>
      <t>3</t>
    </r>
  </si>
  <si>
    <t>მაზიდის დატვირთვა და ზედმეტი მასალის გატანა.
დაანგარიშებულია მ3.</t>
  </si>
  <si>
    <r>
      <t>Total construction works</t>
    </r>
    <r>
      <rPr>
        <b/>
        <sz val="12"/>
        <rFont val="Arial"/>
        <family val="2"/>
      </rPr>
      <t/>
    </r>
  </si>
  <si>
    <t>II</t>
  </si>
  <si>
    <t>Water system Installation works/წყალგაყვანილობის მოწყობა</t>
  </si>
  <si>
    <t>Manual escavation of soil for pipeline
Calculation made per  m3</t>
  </si>
  <si>
    <t>გრუნტის ხელით გათხრა მილსადენისთვის.
დაანგარიშება მ3</t>
  </si>
  <si>
    <t>Purchase, transportation and installation of the polipropilen pipes and appropriate
fittings. The water works vertical and horizontal lines to be installed along walls. 
All openings on the network have to be closed by the appropriate plugs until
the  required fixture has been installed. The distribution network has to be fixed so
that the valve flanges  are completely equal with the treated wall surface. The 
contructror will take care about the installation till the take over of the building. The
final test is to be made by supervisor body.</t>
  </si>
  <si>
    <t xml:space="preserve">პოლიპროპილენის მილებისა და შესაბამისი დეტალების შესყიდვა,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</si>
  <si>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 xml:space="preserve">The outlet valves have to be placed on the acceccable places. The contructor is obliged
to take care about instatllation till the take over. The price comprises work on all
openings and holes in the walls. Calculation made per m' of the final installation. </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</si>
  <si>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 </t>
  </si>
  <si>
    <t>pipes for cold waterØ 25 mm</t>
  </si>
  <si>
    <t>ცივი წყლის მილები Ø 25 mm</t>
  </si>
  <si>
    <t>pipes for cold waterØ 20 mm</t>
  </si>
  <si>
    <t>ცივი წყლის მილები Ø 20 mm</t>
  </si>
  <si>
    <t>pipes for hot waterØ 20 mm</t>
  </si>
  <si>
    <t>ცხელი წყლის მილები Ø 20 mm</t>
  </si>
  <si>
    <t xml:space="preserve">Installation of thermoinsulation for 20-25mm pipes with wearable thermoinsulation and additioanl layer of mineral wool </t>
  </si>
  <si>
    <t>20-25მმ მილების თბოიზოლაციის მოწყობა  ჩამოსაცმელი თბოიზოლაციით და მინერალური ბამბის დამატებითი ფენით</t>
  </si>
  <si>
    <r>
      <t>Total instalation works</t>
    </r>
    <r>
      <rPr>
        <b/>
        <sz val="12"/>
        <rFont val="Arial"/>
        <family val="2"/>
      </rPr>
      <t xml:space="preserve"> სულ სამონტაჟო სამუშაოები</t>
    </r>
  </si>
  <si>
    <t>Sewage system and sanitary equipment/საკანალიზაციო სისტემა და სანტექნიკა</t>
  </si>
  <si>
    <t>III</t>
  </si>
  <si>
    <t>Soil works/გრუნტის სამუშაოები</t>
  </si>
  <si>
    <r>
      <t>Manual escavation of III  soil for the trench for sewer pipeline
Calculation made per  m</t>
    </r>
    <r>
      <rPr>
        <vertAlign val="superscript"/>
        <sz val="10"/>
        <color indexed="8"/>
        <rFont val="Arial"/>
        <family val="2"/>
      </rPr>
      <t>3</t>
    </r>
    <r>
      <rPr>
        <sz val="10"/>
        <color indexed="8"/>
        <rFont val="Arial"/>
        <family val="2"/>
      </rPr>
      <t>.</t>
    </r>
  </si>
  <si>
    <t xml:space="preserve">გრუნტის ხელით გათხრა საკანალიზაციო მილის ტრანშეისთვის. 
დაანგარიშება კუბური მეტრით. </t>
  </si>
  <si>
    <t>Construction of the concrete tank .0.8x0.8x0.4 m and walls d=20 cm thick.
The walls made of reinforced concrete MB 30. with metal top
Calculation made per a manhole</t>
  </si>
  <si>
    <t xml:space="preserve">ბეტონის ჭის მშენებლობა, ზომები  0.8x 0.8x0.4მ და კედლები d=20 სმ სისქის.  რკინაბეტონისგან MB 30  გაკეთებული კედლები.ლუქით
დაანგარიშებულია თითო ჭაზე. </t>
  </si>
  <si>
    <r>
      <t>Installation of gravel  tier 10 cm wide under the slab in the bottom of mainhole.  Calculation made per  m</t>
    </r>
    <r>
      <rPr>
        <vertAlign val="superscript"/>
        <sz val="10"/>
        <color indexed="8"/>
        <rFont val="Arial"/>
        <family val="2"/>
      </rPr>
      <t>3</t>
    </r>
    <r>
      <rPr>
        <sz val="10"/>
        <color indexed="8"/>
        <rFont val="Arial"/>
        <family val="2"/>
      </rPr>
      <t xml:space="preserve">. </t>
    </r>
  </si>
  <si>
    <t xml:space="preserve">10 სმ სიგანის ხრეშის ფენის მოწყობა ფილების ქვეშ ჭის ფსკერზე. 
დაანგარიშებულია კუბური მეტრით. </t>
  </si>
  <si>
    <r>
      <t>Installation of sand  tier 10 cm wide under, around and above he pipe. 
Calculation made per  m</t>
    </r>
    <r>
      <rPr>
        <vertAlign val="superscript"/>
        <sz val="10"/>
        <color indexed="8"/>
        <rFont val="Arial"/>
        <family val="2"/>
      </rPr>
      <t>3</t>
    </r>
    <r>
      <rPr>
        <sz val="10"/>
        <color indexed="8"/>
        <rFont val="Arial"/>
        <family val="2"/>
      </rPr>
      <t xml:space="preserve">. </t>
    </r>
  </si>
  <si>
    <t xml:space="preserve">10 სმ სიგანით ქვიშის ფენის მოწყობა მილის ქვეშ, ირგვლივ და ზევით.
დაანგარიშებულია კუბური მეტრით. </t>
  </si>
  <si>
    <t xml:space="preserve">Fill back the trench with escavated material followed with proper compacting.
Filling can be done only with a pure soil, containing no debris nor stones.
Calculation made per m³. </t>
  </si>
  <si>
    <t xml:space="preserve">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 </t>
  </si>
  <si>
    <t>Total soil worksi/გრუნტის სამუშაოების ჯამი</t>
  </si>
  <si>
    <t>IV</t>
  </si>
  <si>
    <t>Installation works/სამონტაჟო სამუშაოები</t>
  </si>
  <si>
    <t xml:space="preserve">Purchase, transportation and installation of PVC sewage system pipes and uniformed
pieces. Pipes to be installed according to the stricktly defined inclinations. Attachments
to be placed on opposite side of water flow, and junctions to be fixed tightly with gym
rings. The price comprises final closing of all openings. 
Calculation made per installed pipes. </t>
  </si>
  <si>
    <t xml:space="preserve">პლასტმასის საკანალიზაციო მილების შესყიდვა, ტრანსპორტირება და მონტაჟი. მილები უნდა დამონტაჟდეს მკაცრად გამსაზღვრული მითითებების მიხედვით. მოწყობილობები უნდა განთავსდეს წყლის ნაკადის საპირისპიროდ, და შემაერთებლები უნდა დამოტაჟდეს მყარად რეზინის რკალთან. ფასი შეიცავს ყველა ღია თავის საბოლოო დახურვას. 
დაანგარიშებულია თითო დამოტაჟებულ მილზე. </t>
  </si>
  <si>
    <t>pipes  Ø100 mm</t>
  </si>
  <si>
    <t>მილები Ø100 mm</t>
  </si>
  <si>
    <t>pipes Ø 50 mm</t>
  </si>
  <si>
    <t>მილები Ø 50 mm</t>
  </si>
  <si>
    <t>Purchase and installation of gas water heater 10 l/m.
Calculation made per a piece</t>
  </si>
  <si>
    <t xml:space="preserve">წყლის გამათბობლის(გაზზე) შესყიდვა და დამონტაჟება  50 l.
დაანგარიშება თითო ცალზე. </t>
  </si>
  <si>
    <t>Purchase and installation of trap</t>
  </si>
  <si>
    <t xml:space="preserve">ტრაპის შესყიდვა და დამონტაჟება. </t>
  </si>
  <si>
    <t>Purchase and installation of plasic valve 20mm</t>
  </si>
  <si>
    <t>პლასტმასის ბურთულოვანი ვენტილის მოწყობა 20მმ</t>
  </si>
  <si>
    <t>Purchase and installation of plasic valve 25mm</t>
  </si>
  <si>
    <t>პლასტმასის ბურთულოვანი ვენტილის მოწყობა 25მმ</t>
  </si>
  <si>
    <t>Purchase and installation of the I class quality water closet basin 
according to the investor's specification
Calculation made per a piece.</t>
  </si>
  <si>
    <t xml:space="preserve">უნიტაზის (I ხარისხის) შესყიდვა და დამონტაჟბა ინვესტორის სპეციფიკაციის მიხედვით. 
დაანგარიშება თითო ცალზე. </t>
  </si>
  <si>
    <t xml:space="preserve">Purchase, transportationand installtion of the china wash basin set, dimensions 58/46
(I-st class quality). Cracked or damaged basins must not be installed, neither the warped
ones. Also they must be installed directly to the tiled wall, and fixed with proper holders.
The PVC siphone with a chain to be installed also. Cold and warm water tap to be 
installed with a basin.
Calcualtion made per a piece. </t>
  </si>
  <si>
    <t xml:space="preserve">ფაიფურის ხელსაბანი ნიჟარის ზომებით 58/46 (I ხარისხის)შესყიდვა,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დაანგარიშებულია თითო ცალზე. </t>
  </si>
  <si>
    <t xml:space="preserve">Purchase, transportation and installtion of the stainless steel wash basin set, dimensions
45/40 - I class quality. Cracked or damaged basins must not be installed, neither the 
warped ones. Also they are not to be installed directly to the tiled wall. They have to be
installed by the appropriate consoles made for the given basin type. The brass screws  
and plastic screw anchors to be used to fix consoles. The gum objects to be installed on 
the consoles and the basins to be installed horizontally. The PVC siphone with a chain and water mixture tap  to be installed also. Cold and warm water tap to be installed with a basin.
Calcualtion made per a piece. </t>
  </si>
  <si>
    <t xml:space="preserve">უჟანგავი ფოლადის ხელსაბანი ნიჟარის ზომებით 45/40 (I ხარისხის)შესყიდვა,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არ უნდა მოხდეს პირდაპირ კაფელით მოწყობილ კედელზე, ამ ტიპის ნიჟარებისთვის განკუთვნილი სპეციალური პანელებით. 
პანელების დასამაგრებლად გამოყენებული უნდა იყოს სპილენძისა და პლასტმასის ჭანჭიკები. რეზინის საგნები უნდა დამონტაჟდეს პანელებზე , ხოლო ნიჟარები ჰორიზონტალურად. აგრეთვე, უნდა დამონტაჟდეს მეტალოპლასტმასის სიფონი. ცივი და ცხელი წყლის შემრევი ონკანი უნდა დამონტაჟდეს ნიჟარასთან.
დაანგარიშებულია თითო ცალზე. </t>
  </si>
  <si>
    <t xml:space="preserve">Purcahse and installationof the shower pad. </t>
  </si>
  <si>
    <t xml:space="preserve">შხაპის ქვეშის შესყიდვა და მონტაჟი. </t>
  </si>
  <si>
    <t>Installation of the water mixer tap for shower. Up to then, the valve is to be protected from damage. All gums for hot water on the valves to be replaced with appropriate high tempetrature resistant caulkers.</t>
  </si>
  <si>
    <t xml:space="preserve">საშხაპისთვის წყლის შემრევის მონტაჟი.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ფითხით. </t>
  </si>
  <si>
    <r>
      <t>Total installation works/</t>
    </r>
    <r>
      <rPr>
        <b/>
        <sz val="12"/>
        <rFont val="Arial"/>
        <family val="2"/>
      </rPr>
      <t>სამონტაჟო სამუშაოები ჯამი</t>
    </r>
  </si>
  <si>
    <r>
      <t xml:space="preserve">Total waterworks and sewage system/ </t>
    </r>
    <r>
      <rPr>
        <b/>
        <sz val="10"/>
        <rFont val="Arial"/>
        <family val="2"/>
      </rPr>
      <t>წყალსადენისა და საკანალიზაციო სისტემის სამუშაოების ჯამი</t>
    </r>
  </si>
  <si>
    <r>
      <t xml:space="preserve">      BILL OF QUANTITIES     House 68.4m</t>
    </r>
    <r>
      <rPr>
        <b/>
        <vertAlign val="superscript"/>
        <sz val="14"/>
        <rFont val="Arial"/>
        <family val="2"/>
        <charset val="204"/>
      </rPr>
      <t>2</t>
    </r>
    <r>
      <rPr>
        <b/>
        <sz val="14"/>
        <rFont val="Arial"/>
        <family val="2"/>
      </rPr>
      <t xml:space="preserve"> (10,0x8,0m)   </t>
    </r>
  </si>
  <si>
    <t xml:space="preserve">individualuri სახლების მშენებლობა </t>
  </si>
  <si>
    <t>Cadastral  Info</t>
  </si>
  <si>
    <t>Cleaning and evening of the building site.</t>
  </si>
  <si>
    <t>Reinforced walling d=10 cm' with light blocks 10x10x40 cm'</t>
  </si>
  <si>
    <t>Installation of the timber for roof structure (including battens and fixtures).</t>
  </si>
  <si>
    <t>Installation  of the timber 10/20 cm' of the interfloor</t>
  </si>
  <si>
    <r>
      <t>ჭერის ხის კოჭების მოწოდება და მოწყობა 10</t>
    </r>
    <r>
      <rPr>
        <sz val="12"/>
        <rFont val="Arial"/>
        <family val="2"/>
        <charset val="204"/>
      </rPr>
      <t>X</t>
    </r>
    <r>
      <rPr>
        <sz val="12"/>
        <rFont val="AcadNusx"/>
      </rPr>
      <t>20სმ</t>
    </r>
  </si>
  <si>
    <r>
      <t>Installing of RWG with painted  metal sheet 10</t>
    </r>
    <r>
      <rPr>
        <sz val="13"/>
        <rFont val="Arial"/>
        <family val="2"/>
        <charset val="204"/>
      </rPr>
      <t>x</t>
    </r>
    <r>
      <rPr>
        <sz val="13"/>
        <rFont val="Arial"/>
        <family val="2"/>
      </rPr>
      <t>10cm( thicknes d=0.5)</t>
    </r>
  </si>
  <si>
    <r>
      <t>საწვიმარი ღარების მოწყობა შეღებილი ფურცლოვანი ლითონით 10</t>
    </r>
    <r>
      <rPr>
        <sz val="12"/>
        <rFont val="Arial"/>
        <family val="2"/>
        <charset val="204"/>
      </rPr>
      <t>x10სმ</t>
    </r>
    <r>
      <rPr>
        <sz val="12"/>
        <rFont val="AcadNusx"/>
      </rPr>
      <t>(სისქe 0.5მმ).</t>
    </r>
  </si>
  <si>
    <t>მასალის მოწოდება და ჭერის და კედლების მომზადება შესაღებად</t>
  </si>
  <si>
    <t>ლითონის შესასვლელი კარების მოწოდება და მოწყობა 90X220sm (ლითონის ფურცლის სისქე არანაკლებ 1.5მმ, საბოლოო დამუშავებით და შეღებვით)</t>
  </si>
  <si>
    <t>მეტალოპლასტმასის კარების მოწოდება და მოწყობა 70X220sm</t>
  </si>
  <si>
    <t>Installation of metal angle (63X63x4mm)on the stairs</t>
  </si>
  <si>
    <r>
      <t>Bill of quantity for electrical instalation  -  HOUSE 68.4m</t>
    </r>
    <r>
      <rPr>
        <b/>
        <vertAlign val="superscript"/>
        <sz val="16"/>
        <rFont val="Arial"/>
        <family val="2"/>
      </rPr>
      <t xml:space="preserve">2 
</t>
    </r>
    <r>
      <rPr>
        <b/>
        <sz val="16"/>
        <rFont val="Arial"/>
        <family val="2"/>
      </rPr>
      <t>ხარჯთაღრიცხვა ელექტროსამუშაოებისთის სახლი 68.4მ</t>
    </r>
    <r>
      <rPr>
        <b/>
        <vertAlign val="superscript"/>
        <sz val="16"/>
        <rFont val="Arial"/>
        <family val="2"/>
        <charset val="204"/>
      </rPr>
      <t>2</t>
    </r>
  </si>
  <si>
    <r>
      <t xml:space="preserve">გამანაწილებელი </t>
    </r>
    <r>
      <rPr>
        <sz val="10"/>
        <rFont val="AcadNusx"/>
      </rPr>
      <t xml:space="preserve">ყუთის </t>
    </r>
    <r>
      <rPr>
        <sz val="10"/>
        <rFont val="Arial"/>
        <family val="2"/>
        <charset val="204"/>
      </rPr>
      <t xml:space="preserve"> დამონტაჟბა 12 ერთფაზიანი გადამრთველით 220V/10A, ორივე ბოლოში შემაერთებლებით, (50a/3/c-1ც, 10a/1/b-4ც, 16a/1/c-7ც)</t>
    </r>
  </si>
  <si>
    <r>
      <t>Bill of quantity of the waterworks and sewage system instalations - HOUSE 68.4m</t>
    </r>
    <r>
      <rPr>
        <vertAlign val="superscript"/>
        <sz val="14"/>
        <rFont val="Arial"/>
        <family val="2"/>
        <charset val="204"/>
      </rPr>
      <t>2</t>
    </r>
  </si>
  <si>
    <r>
      <t>წყალგაყვანილობისა და კანალიზაციის სისტემის მოწყობის ხარჯთარიცხვა - სახლი 68.4m</t>
    </r>
    <r>
      <rPr>
        <vertAlign val="superscript"/>
        <sz val="14"/>
        <rFont val="Arial"/>
        <family val="2"/>
        <charset val="204"/>
      </rPr>
      <t>2</t>
    </r>
  </si>
  <si>
    <t xml:space="preserve">საშხაპისთვის წყლის შემრევის მონტაჟი.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ითხით. </t>
  </si>
  <si>
    <t>Works</t>
  </si>
  <si>
    <t>mez.unit</t>
  </si>
  <si>
    <t>Quant</t>
  </si>
  <si>
    <t>Price(net)</t>
  </si>
  <si>
    <t>Total (NET)</t>
  </si>
  <si>
    <t>Total (GROSS)</t>
  </si>
  <si>
    <t>Houses 8x8m</t>
  </si>
  <si>
    <t>Houses 8x10m</t>
  </si>
  <si>
    <t>Total</t>
  </si>
  <si>
    <t>Summary budget for LOT 1 IDP housing project</t>
  </si>
  <si>
    <t>cadastrial code</t>
  </si>
  <si>
    <t>Price(gross)</t>
  </si>
  <si>
    <t>No per lot</t>
  </si>
  <si>
    <r>
      <rPr>
        <sz val="10"/>
        <rFont val="Calibri"/>
        <family val="2"/>
        <charset val="204"/>
      </rPr>
      <t xml:space="preserve">83.04.08.660    </t>
    </r>
    <r>
      <rPr>
        <sz val="10"/>
        <color indexed="8"/>
        <rFont val="Calibri"/>
        <family val="2"/>
      </rPr>
      <t xml:space="preserve">                       </t>
    </r>
  </si>
  <si>
    <t>81.04.09.428</t>
  </si>
  <si>
    <t xml:space="preserve">81.11.09.901                        </t>
  </si>
  <si>
    <t xml:space="preserve"> 72.16.10.420</t>
  </si>
  <si>
    <t xml:space="preserve"> 72.11.03.236</t>
  </si>
  <si>
    <t xml:space="preserve"> 72.08.04.208</t>
  </si>
  <si>
    <t xml:space="preserve"> 72.09.22.034</t>
  </si>
  <si>
    <t xml:space="preserve">66.51.07.009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</si>
</sst>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
    <numFmt numFmtId="165" formatCode="#,##0.00\ [$€-1]"/>
    <numFmt numFmtId="166" formatCode="#,##0.0"/>
    <numFmt numFmtId="167" formatCode="#,##0.00\ [$Lari-437]"/>
    <numFmt numFmtId="168" formatCode="_-* #,##0.000\ [$Lari-437]_-;\-* #,##0.000\ [$Lari-437]_-;_-* &quot;-&quot;?\ [$Lari-437]_-;_-@_-"/>
    <numFmt numFmtId="169" formatCode="#,##0.00;[Red]#,##0.00"/>
    <numFmt numFmtId="170" formatCode="_-* #,##0.00\ [$DM-407]_-;\-* #,##0.00\ [$DM-407]_-;_-* &quot;-&quot;??\ [$DM-407]_-;_-@_-"/>
    <numFmt numFmtId="171" formatCode="[$€-1809]#,##0.00"/>
  </numFmts>
  <fonts count="56">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b/>
      <sz val="14"/>
      <name val="Arial"/>
      <family val="2"/>
    </font>
    <font>
      <b/>
      <vertAlign val="superscript"/>
      <sz val="14"/>
      <name val="Arial"/>
      <family val="2"/>
      <charset val="204"/>
    </font>
    <font>
      <b/>
      <sz val="12"/>
      <name val="Arial"/>
      <family val="2"/>
    </font>
    <font>
      <b/>
      <sz val="14"/>
      <name val="AcadNusx"/>
    </font>
    <font>
      <b/>
      <sz val="16"/>
      <name val="Arial"/>
      <family val="2"/>
    </font>
    <font>
      <b/>
      <sz val="16"/>
      <name val="AcadNusx"/>
    </font>
    <font>
      <b/>
      <sz val="11"/>
      <name val="AcadNusx"/>
    </font>
    <font>
      <sz val="12"/>
      <name val="Arial"/>
      <family val="2"/>
      <charset val="204"/>
    </font>
    <font>
      <sz val="8"/>
      <name val="Arial"/>
      <family val="2"/>
    </font>
    <font>
      <b/>
      <sz val="10"/>
      <name val="Arial"/>
      <family val="2"/>
      <charset val="204"/>
    </font>
    <font>
      <sz val="10"/>
      <name val="Arial"/>
      <family val="2"/>
      <charset val="204"/>
    </font>
    <font>
      <sz val="12"/>
      <name val="Arial"/>
      <family val="2"/>
    </font>
    <font>
      <b/>
      <sz val="13"/>
      <name val="Arial"/>
      <family val="2"/>
    </font>
    <font>
      <b/>
      <sz val="10"/>
      <name val="Arial"/>
      <family val="2"/>
    </font>
    <font>
      <b/>
      <sz val="13"/>
      <name val="AcadNusx"/>
    </font>
    <font>
      <b/>
      <sz val="10"/>
      <name val="AcadNusx"/>
    </font>
    <font>
      <sz val="13"/>
      <name val="Arial"/>
      <family val="2"/>
    </font>
    <font>
      <b/>
      <sz val="12"/>
      <name val="AcadNusx"/>
    </font>
    <font>
      <sz val="10"/>
      <name val="AcadNusx"/>
    </font>
    <font>
      <vertAlign val="superscript"/>
      <sz val="10"/>
      <name val="Arial"/>
      <family val="2"/>
      <charset val="204"/>
    </font>
    <font>
      <sz val="13"/>
      <name val="AcadNusx"/>
    </font>
    <font>
      <sz val="13"/>
      <name val="Arial"/>
      <family val="2"/>
      <charset val="204"/>
    </font>
    <font>
      <sz val="12"/>
      <name val="AcadNusx"/>
    </font>
    <font>
      <sz val="10"/>
      <name val="Arial"/>
      <family val="2"/>
    </font>
    <font>
      <sz val="11"/>
      <name val="Arial"/>
      <family val="2"/>
      <charset val="204"/>
    </font>
    <font>
      <sz val="11"/>
      <name val="AcadNusx"/>
    </font>
    <font>
      <sz val="11"/>
      <name val="Arial"/>
      <family val="2"/>
    </font>
    <font>
      <vertAlign val="superscript"/>
      <sz val="11"/>
      <name val="Arial"/>
      <family val="2"/>
      <charset val="204"/>
    </font>
    <font>
      <b/>
      <sz val="11"/>
      <name val="Arial"/>
      <family val="2"/>
    </font>
    <font>
      <i/>
      <sz val="13"/>
      <name val="Arial"/>
      <family val="2"/>
    </font>
    <font>
      <sz val="18"/>
      <name val="Arial"/>
      <family val="2"/>
    </font>
    <font>
      <b/>
      <sz val="14"/>
      <name val="Arial"/>
      <family val="2"/>
      <charset val="204"/>
    </font>
    <font>
      <sz val="18"/>
      <name val="Arial"/>
      <family val="2"/>
      <charset val="204"/>
    </font>
    <font>
      <b/>
      <sz val="12"/>
      <name val="Arial"/>
      <family val="2"/>
      <charset val="204"/>
    </font>
    <font>
      <sz val="14"/>
      <name val="Arial"/>
      <family val="2"/>
      <charset val="204"/>
    </font>
    <font>
      <sz val="14"/>
      <name val="AcadNusx"/>
    </font>
    <font>
      <sz val="16"/>
      <name val="Arial"/>
      <family val="2"/>
      <charset val="204"/>
    </font>
    <font>
      <b/>
      <vertAlign val="superscript"/>
      <sz val="16"/>
      <name val="Arial"/>
      <family val="2"/>
    </font>
    <font>
      <b/>
      <vertAlign val="superscript"/>
      <sz val="16"/>
      <name val="Arial"/>
      <family val="2"/>
      <charset val="204"/>
    </font>
    <font>
      <sz val="14"/>
      <name val="Arial"/>
      <family val="2"/>
    </font>
    <font>
      <vertAlign val="superscript"/>
      <sz val="14"/>
      <name val="Arial"/>
      <family val="2"/>
      <charset val="204"/>
    </font>
    <font>
      <sz val="10"/>
      <color indexed="8"/>
      <name val="Arial"/>
      <family val="2"/>
    </font>
    <font>
      <vertAlign val="superscript"/>
      <sz val="10"/>
      <name val="Arial"/>
      <family val="2"/>
    </font>
    <font>
      <vertAlign val="superscript"/>
      <sz val="10"/>
      <color indexed="8"/>
      <name val="Arial"/>
      <family val="2"/>
    </font>
    <font>
      <sz val="12"/>
      <name val="Calibri"/>
      <family val="2"/>
      <charset val="204"/>
    </font>
    <font>
      <b/>
      <sz val="16"/>
      <name val="Arial"/>
      <family val="2"/>
      <charset val="204"/>
    </font>
    <font>
      <b/>
      <sz val="10"/>
      <name val="Calibri"/>
      <family val="2"/>
      <scheme val="minor"/>
    </font>
    <font>
      <b/>
      <sz val="12"/>
      <name val="Calibri"/>
      <family val="2"/>
      <scheme val="minor"/>
    </font>
    <font>
      <sz val="10"/>
      <color theme="1"/>
      <name val="Calibri"/>
      <family val="2"/>
      <charset val="204"/>
      <scheme val="minor"/>
    </font>
    <font>
      <sz val="10"/>
      <name val="Calibri"/>
      <family val="2"/>
      <charset val="204"/>
    </font>
    <font>
      <sz val="10"/>
      <color indexed="8"/>
      <name val="Calibri"/>
      <family val="2"/>
    </font>
    <font>
      <sz val="1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indexed="49"/>
        <bgColor indexed="64"/>
      </patternFill>
    </fill>
    <fill>
      <patternFill patternType="solid">
        <fgColor rgb="FFFFC000"/>
        <bgColor indexed="64"/>
      </patternFill>
    </fill>
    <fill>
      <patternFill patternType="solid">
        <fgColor rgb="FFFFFF99"/>
        <bgColor indexed="64"/>
      </patternFill>
    </fill>
    <fill>
      <patternFill patternType="solid">
        <fgColor theme="9" tint="0.59999389629810485"/>
        <bgColor indexed="64"/>
      </patternFill>
    </fill>
    <fill>
      <patternFill patternType="solid">
        <fgColor indexed="47"/>
        <bgColor indexed="64"/>
      </patternFill>
    </fill>
    <fill>
      <patternFill patternType="solid">
        <fgColor indexed="26"/>
        <bgColor indexed="64"/>
      </patternFill>
    </fill>
    <fill>
      <patternFill patternType="solid">
        <fgColor theme="8" tint="0.59999389629810485"/>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3" fillId="0" borderId="0"/>
    <xf numFmtId="43" fontId="3" fillId="0" borderId="0" applyFont="0" applyFill="0" applyBorder="0" applyAlignment="0" applyProtection="0"/>
    <xf numFmtId="0" fontId="14" fillId="0" borderId="0"/>
  </cellStyleXfs>
  <cellXfs count="361">
    <xf numFmtId="0" fontId="0" fillId="0" borderId="0" xfId="0"/>
    <xf numFmtId="0" fontId="0" fillId="0" borderId="1" xfId="0" applyBorder="1"/>
    <xf numFmtId="0" fontId="3" fillId="0" borderId="0" xfId="1"/>
    <xf numFmtId="0" fontId="6" fillId="0" borderId="0" xfId="1" applyFont="1" applyAlignment="1">
      <alignment horizontal="left"/>
    </xf>
    <xf numFmtId="0" fontId="6" fillId="4" borderId="13" xfId="1" applyFont="1" applyFill="1" applyBorder="1" applyAlignment="1">
      <alignment horizontal="center" wrapText="1"/>
    </xf>
    <xf numFmtId="0" fontId="7" fillId="4" borderId="14" xfId="1" applyFont="1" applyFill="1" applyBorder="1" applyAlignment="1">
      <alignment horizontal="center"/>
    </xf>
    <xf numFmtId="0" fontId="6" fillId="0" borderId="0" xfId="1" applyFont="1"/>
    <xf numFmtId="0" fontId="6" fillId="0" borderId="15" xfId="1" applyFont="1" applyBorder="1" applyAlignment="1">
      <alignment wrapText="1"/>
    </xf>
    <xf numFmtId="0" fontId="3" fillId="6" borderId="0" xfId="1" applyFill="1"/>
    <xf numFmtId="0" fontId="11" fillId="0" borderId="0" xfId="1" applyFont="1"/>
    <xf numFmtId="0" fontId="12" fillId="4" borderId="16" xfId="1" applyFont="1" applyFill="1" applyBorder="1" applyAlignment="1">
      <alignment horizontal="left"/>
    </xf>
    <xf numFmtId="0" fontId="3" fillId="4" borderId="17" xfId="1" applyFill="1" applyBorder="1"/>
    <xf numFmtId="0" fontId="12" fillId="4" borderId="21" xfId="1" applyFont="1" applyFill="1" applyBorder="1" applyAlignment="1">
      <alignment horizontal="center"/>
    </xf>
    <xf numFmtId="0" fontId="3" fillId="4" borderId="2" xfId="1" applyFill="1" applyBorder="1"/>
    <xf numFmtId="0" fontId="14" fillId="0" borderId="4" xfId="1" applyFont="1" applyBorder="1"/>
    <xf numFmtId="0" fontId="3" fillId="0" borderId="3" xfId="1" applyBorder="1"/>
    <xf numFmtId="0" fontId="3" fillId="0" borderId="23" xfId="1" applyBorder="1"/>
    <xf numFmtId="0" fontId="3" fillId="0" borderId="22" xfId="1" applyBorder="1"/>
    <xf numFmtId="0" fontId="12" fillId="0" borderId="0" xfId="1" applyFont="1" applyAlignment="1">
      <alignment horizontal="center"/>
    </xf>
    <xf numFmtId="0" fontId="11" fillId="7" borderId="24" xfId="1" applyFont="1" applyFill="1" applyBorder="1"/>
    <xf numFmtId="0" fontId="3" fillId="7" borderId="25" xfId="1" applyFill="1" applyBorder="1"/>
    <xf numFmtId="0" fontId="12" fillId="7" borderId="25" xfId="1" applyFont="1" applyFill="1" applyBorder="1" applyAlignment="1">
      <alignment horizontal="center"/>
    </xf>
    <xf numFmtId="0" fontId="3" fillId="7" borderId="26" xfId="1" applyFill="1" applyBorder="1"/>
    <xf numFmtId="0" fontId="15" fillId="0" borderId="0" xfId="1" applyFont="1" applyAlignment="1">
      <alignment horizontal="left"/>
    </xf>
    <xf numFmtId="0" fontId="15" fillId="0" borderId="0" xfId="1" applyFont="1"/>
    <xf numFmtId="0" fontId="15" fillId="4" borderId="10" xfId="1" applyFont="1" applyFill="1" applyBorder="1"/>
    <xf numFmtId="0" fontId="16" fillId="4" borderId="11" xfId="1" applyFont="1" applyFill="1" applyBorder="1" applyAlignment="1">
      <alignment horizontal="center" vertical="center" wrapText="1"/>
    </xf>
    <xf numFmtId="0" fontId="17" fillId="4" borderId="27" xfId="1" applyFont="1" applyFill="1" applyBorder="1" applyAlignment="1">
      <alignment horizontal="center" vertical="center" wrapText="1"/>
    </xf>
    <xf numFmtId="0" fontId="17" fillId="0" borderId="0" xfId="1" applyFont="1" applyAlignment="1">
      <alignment horizontal="center"/>
    </xf>
    <xf numFmtId="0" fontId="15" fillId="4" borderId="13" xfId="1" applyFont="1" applyFill="1" applyBorder="1"/>
    <xf numFmtId="0" fontId="18" fillId="4" borderId="14" xfId="1" applyFont="1" applyFill="1" applyBorder="1" applyAlignment="1">
      <alignment horizontal="center" vertical="center" wrapText="1"/>
    </xf>
    <xf numFmtId="0" fontId="19" fillId="4" borderId="28" xfId="1" applyFont="1" applyFill="1" applyBorder="1" applyAlignment="1">
      <alignment horizontal="center" vertical="center" wrapText="1"/>
    </xf>
    <xf numFmtId="0" fontId="3" fillId="0" borderId="0" xfId="1" applyAlignment="1">
      <alignment horizontal="center"/>
    </xf>
    <xf numFmtId="0" fontId="20" fillId="0" borderId="0" xfId="1" applyFont="1"/>
    <xf numFmtId="0" fontId="6" fillId="4" borderId="24" xfId="1" applyFont="1" applyFill="1" applyBorder="1" applyAlignment="1">
      <alignment horizontal="center"/>
    </xf>
    <xf numFmtId="0" fontId="20" fillId="0" borderId="11" xfId="1" applyFont="1" applyBorder="1" applyAlignment="1">
      <alignment wrapText="1"/>
    </xf>
    <xf numFmtId="0" fontId="14" fillId="0" borderId="5" xfId="1" applyFont="1" applyBorder="1" applyAlignment="1">
      <alignment horizontal="center" wrapText="1"/>
    </xf>
    <xf numFmtId="0" fontId="20" fillId="0" borderId="14" xfId="1" applyFont="1" applyBorder="1" applyAlignment="1">
      <alignment wrapText="1"/>
    </xf>
    <xf numFmtId="0" fontId="22" fillId="0" borderId="6" xfId="1" applyFont="1" applyBorder="1" applyAlignment="1">
      <alignment horizontal="center" wrapText="1"/>
    </xf>
    <xf numFmtId="0" fontId="14" fillId="0" borderId="0" xfId="1" applyFont="1"/>
    <xf numFmtId="0" fontId="14" fillId="0" borderId="6" xfId="1" applyFont="1" applyBorder="1" applyAlignment="1">
      <alignment horizontal="center" wrapText="1"/>
    </xf>
    <xf numFmtId="0" fontId="15" fillId="0" borderId="0" xfId="1" applyFont="1" applyAlignment="1">
      <alignment horizontal="center"/>
    </xf>
    <xf numFmtId="0" fontId="20" fillId="0" borderId="11" xfId="1" applyFont="1" applyBorder="1" applyAlignment="1">
      <alignment horizontal="left" wrapText="1"/>
    </xf>
    <xf numFmtId="0" fontId="14" fillId="0" borderId="5" xfId="1" applyFont="1" applyBorder="1" applyAlignment="1">
      <alignment horizontal="center" vertical="center" wrapText="1"/>
    </xf>
    <xf numFmtId="0" fontId="20" fillId="0" borderId="14" xfId="1" applyFont="1" applyBorder="1" applyAlignment="1">
      <alignment horizontal="left" wrapText="1"/>
    </xf>
    <xf numFmtId="0" fontId="14" fillId="0" borderId="6" xfId="1" applyFont="1" applyBorder="1" applyAlignment="1">
      <alignment horizontal="center" vertical="center" wrapText="1"/>
    </xf>
    <xf numFmtId="0" fontId="16" fillId="0" borderId="0" xfId="1" applyFont="1"/>
    <xf numFmtId="0" fontId="20" fillId="0" borderId="11" xfId="1" applyFont="1" applyBorder="1" applyAlignment="1">
      <alignment vertical="center" wrapText="1"/>
    </xf>
    <xf numFmtId="0" fontId="20" fillId="0" borderId="14" xfId="1" applyFont="1" applyBorder="1" applyAlignment="1">
      <alignment vertical="center" wrapText="1"/>
    </xf>
    <xf numFmtId="0" fontId="15" fillId="0" borderId="12" xfId="1" applyFont="1" applyBorder="1" applyAlignment="1">
      <alignment horizontal="center"/>
    </xf>
    <xf numFmtId="0" fontId="20" fillId="0" borderId="12" xfId="1" applyFont="1" applyBorder="1"/>
    <xf numFmtId="165" fontId="14" fillId="8" borderId="31" xfId="1" applyNumberFormat="1" applyFont="1" applyFill="1" applyBorder="1"/>
    <xf numFmtId="165" fontId="14" fillId="0" borderId="0" xfId="1" applyNumberFormat="1" applyFont="1"/>
    <xf numFmtId="0" fontId="16" fillId="6" borderId="0" xfId="1" applyFont="1" applyFill="1"/>
    <xf numFmtId="0" fontId="20" fillId="0" borderId="32" xfId="1" applyFont="1" applyBorder="1" applyAlignment="1">
      <alignment wrapText="1"/>
    </xf>
    <xf numFmtId="0" fontId="24" fillId="0" borderId="33" xfId="1" applyFont="1" applyBorder="1" applyAlignment="1">
      <alignment wrapText="1"/>
    </xf>
    <xf numFmtId="0" fontId="20" fillId="0" borderId="0" xfId="1" applyFont="1" applyAlignment="1">
      <alignment vertical="center" wrapText="1"/>
    </xf>
    <xf numFmtId="0" fontId="16" fillId="0" borderId="0" xfId="1" applyFont="1" applyAlignment="1">
      <alignment wrapText="1"/>
    </xf>
    <xf numFmtId="0" fontId="17" fillId="0" borderId="0" xfId="1" applyFont="1" applyAlignment="1">
      <alignment horizontal="right"/>
    </xf>
    <xf numFmtId="166" fontId="4" fillId="0" borderId="0" xfId="1" applyNumberFormat="1" applyFont="1"/>
    <xf numFmtId="0" fontId="24" fillId="0" borderId="14" xfId="1" applyFont="1" applyBorder="1" applyAlignment="1">
      <alignment wrapText="1"/>
    </xf>
    <xf numFmtId="0" fontId="15" fillId="0" borderId="6" xfId="1" applyFont="1" applyBorder="1"/>
    <xf numFmtId="0" fontId="16" fillId="0" borderId="6" xfId="1" applyFont="1" applyBorder="1"/>
    <xf numFmtId="0" fontId="27" fillId="0" borderId="1" xfId="1" applyFont="1" applyBorder="1"/>
    <xf numFmtId="165" fontId="3" fillId="5" borderId="1" xfId="1" applyNumberFormat="1" applyFill="1" applyBorder="1"/>
    <xf numFmtId="0" fontId="15" fillId="0" borderId="1" xfId="1" applyFont="1" applyBorder="1"/>
    <xf numFmtId="0" fontId="16" fillId="0" borderId="1" xfId="1" applyFont="1" applyBorder="1"/>
    <xf numFmtId="165" fontId="14" fillId="5" borderId="1" xfId="1" applyNumberFormat="1" applyFont="1" applyFill="1" applyBorder="1"/>
    <xf numFmtId="164" fontId="3" fillId="0" borderId="0" xfId="1" applyNumberFormat="1"/>
    <xf numFmtId="0" fontId="3" fillId="0" borderId="0" xfId="1" applyAlignment="1">
      <alignment horizontal="right"/>
    </xf>
    <xf numFmtId="0" fontId="16" fillId="0" borderId="12" xfId="1" applyFont="1" applyBorder="1" applyAlignment="1">
      <alignment wrapText="1"/>
    </xf>
    <xf numFmtId="0" fontId="20" fillId="0" borderId="0" xfId="1" applyFont="1" applyAlignment="1">
      <alignment wrapText="1"/>
    </xf>
    <xf numFmtId="0" fontId="26" fillId="0" borderId="0" xfId="1" applyFont="1" applyAlignment="1">
      <alignment wrapText="1"/>
    </xf>
    <xf numFmtId="0" fontId="14" fillId="0" borderId="0" xfId="1" applyFont="1" applyAlignment="1">
      <alignment horizontal="center" vertical="center" wrapText="1"/>
    </xf>
    <xf numFmtId="167" fontId="3" fillId="0" borderId="0" xfId="1" applyNumberFormat="1" applyAlignment="1">
      <alignment horizontal="center"/>
    </xf>
    <xf numFmtId="0" fontId="28" fillId="0" borderId="0" xfId="1" applyFont="1"/>
    <xf numFmtId="0" fontId="28" fillId="0" borderId="5" xfId="1" applyFont="1" applyBorder="1" applyAlignment="1">
      <alignment horizontal="center" vertical="center" wrapText="1"/>
    </xf>
    <xf numFmtId="0" fontId="29" fillId="0" borderId="6" xfId="1" applyFont="1" applyBorder="1" applyAlignment="1">
      <alignment horizontal="center" vertical="center" wrapText="1"/>
    </xf>
    <xf numFmtId="0" fontId="30" fillId="0" borderId="0" xfId="1" applyFont="1" applyAlignment="1">
      <alignment wrapText="1"/>
    </xf>
    <xf numFmtId="0" fontId="28" fillId="0" borderId="0" xfId="1" applyFont="1" applyAlignment="1">
      <alignment horizontal="center"/>
    </xf>
    <xf numFmtId="0" fontId="28" fillId="0" borderId="6" xfId="1" applyFont="1" applyBorder="1" applyAlignment="1">
      <alignment horizontal="center" vertical="center" wrapText="1"/>
    </xf>
    <xf numFmtId="0" fontId="32" fillId="0" borderId="0" xfId="1" applyFont="1"/>
    <xf numFmtId="0" fontId="20" fillId="2" borderId="32" xfId="1" applyFont="1" applyFill="1" applyBorder="1" applyAlignment="1">
      <alignment wrapText="1"/>
    </xf>
    <xf numFmtId="0" fontId="17" fillId="0" borderId="25" xfId="1" applyFont="1" applyBorder="1" applyAlignment="1">
      <alignment horizontal="right"/>
    </xf>
    <xf numFmtId="167" fontId="3" fillId="0" borderId="26" xfId="1" applyNumberFormat="1" applyBorder="1"/>
    <xf numFmtId="0" fontId="6" fillId="4" borderId="24" xfId="1" applyFont="1" applyFill="1" applyBorder="1"/>
    <xf numFmtId="0" fontId="6" fillId="4" borderId="34" xfId="1" applyFont="1" applyFill="1" applyBorder="1"/>
    <xf numFmtId="0" fontId="3" fillId="4" borderId="25" xfId="1" applyFill="1" applyBorder="1"/>
    <xf numFmtId="0" fontId="3" fillId="4" borderId="25" xfId="1" applyFill="1" applyBorder="1" applyAlignment="1">
      <alignment horizontal="center"/>
    </xf>
    <xf numFmtId="0" fontId="3" fillId="4" borderId="26" xfId="1" applyFill="1" applyBorder="1"/>
    <xf numFmtId="0" fontId="15" fillId="0" borderId="35" xfId="1" applyFont="1" applyBorder="1" applyAlignment="1">
      <alignment horizontal="center"/>
    </xf>
    <xf numFmtId="0" fontId="26" fillId="0" borderId="25" xfId="1" applyFont="1" applyBorder="1" applyAlignment="1">
      <alignment wrapText="1"/>
    </xf>
    <xf numFmtId="0" fontId="14" fillId="0" borderId="7" xfId="1" applyFont="1" applyBorder="1" applyAlignment="1">
      <alignment horizontal="center" vertical="center" wrapText="1"/>
    </xf>
    <xf numFmtId="0" fontId="3" fillId="0" borderId="7" xfId="1" applyBorder="1" applyAlignment="1">
      <alignment horizontal="center"/>
    </xf>
    <xf numFmtId="0" fontId="15" fillId="0" borderId="25" xfId="1" applyFont="1" applyBorder="1"/>
    <xf numFmtId="0" fontId="18" fillId="0" borderId="25" xfId="1" applyFont="1" applyBorder="1" applyAlignment="1">
      <alignment horizontal="center" vertical="center" wrapText="1"/>
    </xf>
    <xf numFmtId="0" fontId="19" fillId="0" borderId="0" xfId="1" applyFont="1" applyAlignment="1">
      <alignment horizontal="center" vertical="center" wrapText="1"/>
    </xf>
    <xf numFmtId="0" fontId="26" fillId="0" borderId="33" xfId="1" applyFont="1" applyBorder="1" applyAlignment="1">
      <alignment wrapText="1"/>
    </xf>
    <xf numFmtId="0" fontId="30" fillId="0" borderId="0" xfId="1" applyFont="1"/>
    <xf numFmtId="0" fontId="15" fillId="0" borderId="12" xfId="1" applyFont="1" applyBorder="1"/>
    <xf numFmtId="0" fontId="22" fillId="0" borderId="6" xfId="1" applyFont="1" applyBorder="1" applyAlignment="1">
      <alignment horizontal="center" vertical="center" wrapText="1"/>
    </xf>
    <xf numFmtId="0" fontId="15" fillId="0" borderId="30" xfId="1" applyFont="1" applyBorder="1"/>
    <xf numFmtId="0" fontId="20" fillId="0" borderId="33" xfId="1" applyFont="1" applyBorder="1" applyAlignment="1">
      <alignment wrapText="1"/>
    </xf>
    <xf numFmtId="0" fontId="28" fillId="0" borderId="5" xfId="1" applyFont="1" applyBorder="1" applyAlignment="1">
      <alignment horizontal="center" vertical="top" wrapText="1"/>
    </xf>
    <xf numFmtId="0" fontId="28" fillId="0" borderId="6" xfId="1" applyFont="1" applyBorder="1" applyAlignment="1">
      <alignment horizontal="center" vertical="top" wrapText="1"/>
    </xf>
    <xf numFmtId="2" fontId="15" fillId="0" borderId="0" xfId="1" applyNumberFormat="1" applyFont="1" applyAlignment="1">
      <alignment horizontal="center"/>
    </xf>
    <xf numFmtId="0" fontId="29" fillId="0" borderId="0" xfId="1" applyFont="1" applyAlignment="1">
      <alignment wrapText="1"/>
    </xf>
    <xf numFmtId="0" fontId="28" fillId="0" borderId="0" xfId="1" applyFont="1" applyAlignment="1">
      <alignment horizontal="center" vertical="top" wrapText="1"/>
    </xf>
    <xf numFmtId="167" fontId="28" fillId="0" borderId="0" xfId="1" applyNumberFormat="1" applyFont="1" applyAlignment="1">
      <alignment horizontal="center"/>
    </xf>
    <xf numFmtId="167" fontId="28" fillId="9" borderId="0" xfId="1" applyNumberFormat="1" applyFont="1" applyFill="1" applyAlignment="1">
      <alignment horizontal="center"/>
    </xf>
    <xf numFmtId="0" fontId="33" fillId="0" borderId="0" xfId="1" applyFont="1"/>
    <xf numFmtId="0" fontId="20" fillId="8" borderId="32" xfId="1" applyFont="1" applyFill="1" applyBorder="1" applyAlignment="1">
      <alignment wrapText="1"/>
    </xf>
    <xf numFmtId="0" fontId="14" fillId="0" borderId="5" xfId="1" applyFont="1" applyBorder="1" applyAlignment="1">
      <alignment vertical="center" wrapText="1"/>
    </xf>
    <xf numFmtId="0" fontId="26" fillId="8" borderId="33" xfId="1" applyFont="1" applyFill="1" applyBorder="1" applyAlignment="1">
      <alignment wrapText="1"/>
    </xf>
    <xf numFmtId="0" fontId="22" fillId="0" borderId="6" xfId="1" applyFont="1" applyBorder="1" applyAlignment="1">
      <alignment vertical="center" wrapText="1"/>
    </xf>
    <xf numFmtId="0" fontId="22" fillId="0" borderId="0" xfId="1" applyFont="1" applyAlignment="1">
      <alignment vertical="center" wrapText="1"/>
    </xf>
    <xf numFmtId="0" fontId="34" fillId="0" borderId="0" xfId="1" applyFont="1"/>
    <xf numFmtId="0" fontId="11" fillId="6" borderId="0" xfId="1" applyFont="1" applyFill="1"/>
    <xf numFmtId="0" fontId="6" fillId="6" borderId="36" xfId="1" applyFont="1" applyFill="1" applyBorder="1" applyAlignment="1">
      <alignment vertical="center"/>
    </xf>
    <xf numFmtId="165" fontId="36" fillId="0" borderId="1" xfId="1" applyNumberFormat="1" applyFont="1" applyBorder="1"/>
    <xf numFmtId="0" fontId="6" fillId="6" borderId="39" xfId="1" applyFont="1" applyFill="1" applyBorder="1" applyAlignment="1">
      <alignment vertical="center"/>
    </xf>
    <xf numFmtId="0" fontId="6" fillId="6" borderId="41" xfId="1" applyFont="1" applyFill="1" applyBorder="1" applyAlignment="1">
      <alignment vertical="center"/>
    </xf>
    <xf numFmtId="165" fontId="36" fillId="10" borderId="1" xfId="2" applyNumberFormat="1" applyFont="1" applyFill="1" applyBorder="1"/>
    <xf numFmtId="0" fontId="4" fillId="0" borderId="0" xfId="1" applyFont="1" applyAlignment="1">
      <alignment horizontal="right" wrapText="1"/>
    </xf>
    <xf numFmtId="0" fontId="4" fillId="0" borderId="0" xfId="1" applyFont="1" applyAlignment="1">
      <alignment horizontal="right"/>
    </xf>
    <xf numFmtId="0" fontId="4" fillId="0" borderId="14" xfId="1" applyFont="1" applyBorder="1" applyAlignment="1">
      <alignment horizontal="right"/>
    </xf>
    <xf numFmtId="165" fontId="36" fillId="0" borderId="0" xfId="2" applyNumberFormat="1" applyFont="1" applyFill="1" applyBorder="1"/>
    <xf numFmtId="0" fontId="11" fillId="0" borderId="44" xfId="1" applyFont="1" applyBorder="1" applyAlignment="1">
      <alignment vertical="center" wrapText="1"/>
    </xf>
    <xf numFmtId="10" fontId="38" fillId="0" borderId="31" xfId="1" applyNumberFormat="1" applyFont="1" applyBorder="1" applyAlignment="1">
      <alignment horizontal="center" vertical="center"/>
    </xf>
    <xf numFmtId="165" fontId="36" fillId="0" borderId="31" xfId="1" applyNumberFormat="1" applyFont="1" applyBorder="1"/>
    <xf numFmtId="10" fontId="38" fillId="0" borderId="12" xfId="1" applyNumberFormat="1" applyFont="1" applyBorder="1" applyAlignment="1">
      <alignment horizontal="center" vertical="center"/>
    </xf>
    <xf numFmtId="165" fontId="36" fillId="0" borderId="7" xfId="1" applyNumberFormat="1" applyFont="1" applyBorder="1"/>
    <xf numFmtId="0" fontId="38" fillId="0" borderId="15" xfId="1" applyFont="1" applyBorder="1" applyAlignment="1">
      <alignment horizontal="center" vertical="center"/>
    </xf>
    <xf numFmtId="0" fontId="38" fillId="0" borderId="44" xfId="1" applyFont="1" applyBorder="1" applyAlignment="1">
      <alignment wrapText="1"/>
    </xf>
    <xf numFmtId="165" fontId="36" fillId="0" borderId="0" xfId="1" applyNumberFormat="1" applyFont="1"/>
    <xf numFmtId="0" fontId="38" fillId="0" borderId="0" xfId="1" applyFont="1"/>
    <xf numFmtId="0" fontId="38" fillId="0" borderId="0" xfId="1" applyFont="1" applyAlignment="1">
      <alignment wrapText="1"/>
    </xf>
    <xf numFmtId="168" fontId="4" fillId="0" borderId="0" xfId="1" applyNumberFormat="1" applyFont="1" applyAlignment="1">
      <alignment horizontal="right"/>
    </xf>
    <xf numFmtId="0" fontId="14" fillId="0" borderId="45" xfId="1" applyFont="1" applyBorder="1"/>
    <xf numFmtId="44" fontId="3" fillId="0" borderId="0" xfId="1" applyNumberFormat="1"/>
    <xf numFmtId="0" fontId="40" fillId="0" borderId="0" xfId="1" applyFont="1"/>
    <xf numFmtId="0" fontId="14" fillId="0" borderId="0" xfId="3"/>
    <xf numFmtId="0" fontId="27" fillId="0" borderId="9" xfId="3" applyFont="1" applyBorder="1" applyAlignment="1">
      <alignment horizontal="center" vertical="center" wrapText="1"/>
    </xf>
    <xf numFmtId="49" fontId="27" fillId="0" borderId="8" xfId="3" applyNumberFormat="1" applyFont="1" applyBorder="1" applyAlignment="1">
      <alignment horizontal="center" vertical="center" wrapText="1"/>
    </xf>
    <xf numFmtId="0" fontId="27" fillId="0" borderId="8" xfId="3" applyFont="1" applyBorder="1" applyAlignment="1">
      <alignment horizontal="center" vertical="center" wrapText="1"/>
    </xf>
    <xf numFmtId="0" fontId="27" fillId="0" borderId="46" xfId="3" applyFont="1" applyBorder="1" applyAlignment="1">
      <alignment horizontal="center" vertical="center" wrapText="1"/>
    </xf>
    <xf numFmtId="0" fontId="27" fillId="0" borderId="0" xfId="3" applyFont="1" applyAlignment="1">
      <alignment vertical="top" wrapText="1"/>
    </xf>
    <xf numFmtId="0" fontId="6" fillId="4" borderId="10" xfId="3" applyFont="1" applyFill="1" applyBorder="1" applyAlignment="1">
      <alignment horizontal="center" vertical="center"/>
    </xf>
    <xf numFmtId="0" fontId="14" fillId="0" borderId="47" xfId="3" applyBorder="1" applyAlignment="1">
      <alignment vertical="center" wrapText="1"/>
    </xf>
    <xf numFmtId="0" fontId="14" fillId="0" borderId="48" xfId="3" applyBorder="1" applyAlignment="1">
      <alignment vertical="center" wrapText="1"/>
    </xf>
    <xf numFmtId="0" fontId="14" fillId="0" borderId="0" xfId="3" applyAlignment="1">
      <alignment horizontal="center" vertical="center" wrapText="1"/>
    </xf>
    <xf numFmtId="0" fontId="14" fillId="0" borderId="0" xfId="3" applyAlignment="1">
      <alignment vertical="top" wrapText="1"/>
    </xf>
    <xf numFmtId="169" fontId="14" fillId="0" borderId="0" xfId="3" applyNumberFormat="1" applyAlignment="1">
      <alignment horizontal="center" vertical="center"/>
    </xf>
    <xf numFmtId="169" fontId="17" fillId="0" borderId="0" xfId="3" applyNumberFormat="1" applyFont="1" applyAlignment="1">
      <alignment horizontal="right" vertical="center" wrapText="1"/>
    </xf>
    <xf numFmtId="165" fontId="11" fillId="0" borderId="31" xfId="1" applyNumberFormat="1" applyFont="1" applyBorder="1"/>
    <xf numFmtId="0" fontId="14" fillId="0" borderId="0" xfId="3" applyAlignment="1">
      <alignment vertical="top"/>
    </xf>
    <xf numFmtId="0" fontId="14" fillId="0" borderId="0" xfId="3" applyAlignment="1">
      <alignment horizontal="center" vertical="center"/>
    </xf>
    <xf numFmtId="0" fontId="27" fillId="0" borderId="30" xfId="1" applyFont="1" applyBorder="1" applyAlignment="1">
      <alignment horizontal="center" vertical="center" wrapText="1"/>
    </xf>
    <xf numFmtId="2" fontId="27" fillId="0" borderId="48" xfId="1" applyNumberFormat="1" applyFont="1" applyBorder="1" applyAlignment="1">
      <alignment horizontal="center" vertical="center" wrapText="1"/>
    </xf>
    <xf numFmtId="0" fontId="27" fillId="0" borderId="33" xfId="1" applyFont="1" applyBorder="1" applyAlignment="1">
      <alignment horizontal="center" vertical="center" wrapText="1"/>
    </xf>
    <xf numFmtId="0" fontId="6" fillId="12" borderId="1" xfId="1" applyFont="1" applyFill="1" applyBorder="1" applyAlignment="1">
      <alignment horizontal="center" vertical="top"/>
    </xf>
    <xf numFmtId="0" fontId="45" fillId="0" borderId="5" xfId="1" applyFont="1" applyBorder="1" applyAlignment="1">
      <alignment horizontal="justify" vertical="top" wrapText="1"/>
    </xf>
    <xf numFmtId="0" fontId="45" fillId="0" borderId="5" xfId="1" applyFont="1" applyBorder="1" applyAlignment="1">
      <alignment horizontal="center" wrapText="1"/>
    </xf>
    <xf numFmtId="0" fontId="45" fillId="0" borderId="6" xfId="1" applyFont="1" applyBorder="1" applyAlignment="1">
      <alignment horizontal="justify" vertical="top" wrapText="1"/>
    </xf>
    <xf numFmtId="0" fontId="45" fillId="0" borderId="6" xfId="1" applyFont="1" applyBorder="1" applyAlignment="1">
      <alignment horizontal="center" vertical="top" wrapText="1"/>
    </xf>
    <xf numFmtId="0" fontId="27" fillId="0" borderId="0" xfId="1" applyFont="1"/>
    <xf numFmtId="165" fontId="11" fillId="13" borderId="28" xfId="1" applyNumberFormat="1" applyFont="1" applyFill="1" applyBorder="1"/>
    <xf numFmtId="0" fontId="6" fillId="12" borderId="1" xfId="1" applyFont="1" applyFill="1" applyBorder="1" applyAlignment="1">
      <alignment horizontal="center"/>
    </xf>
    <xf numFmtId="165" fontId="11" fillId="0" borderId="53" xfId="1" applyNumberFormat="1" applyFont="1" applyBorder="1"/>
    <xf numFmtId="0" fontId="27" fillId="0" borderId="0" xfId="1" applyFont="1" applyAlignment="1">
      <alignment horizontal="center"/>
    </xf>
    <xf numFmtId="2" fontId="27" fillId="0" borderId="0" xfId="1" applyNumberFormat="1" applyFont="1" applyAlignment="1">
      <alignment horizontal="center"/>
    </xf>
    <xf numFmtId="2" fontId="27" fillId="0" borderId="0" xfId="1" applyNumberFormat="1" applyFont="1"/>
    <xf numFmtId="170" fontId="27" fillId="0" borderId="0" xfId="1" applyNumberFormat="1" applyFont="1"/>
    <xf numFmtId="0" fontId="48" fillId="0" borderId="0" xfId="1" applyFont="1" applyAlignment="1">
      <alignment horizontal="left"/>
    </xf>
    <xf numFmtId="0" fontId="3" fillId="4" borderId="3" xfId="1" applyFill="1" applyBorder="1"/>
    <xf numFmtId="3" fontId="3" fillId="0" borderId="0" xfId="1" applyNumberFormat="1"/>
    <xf numFmtId="165" fontId="36" fillId="0" borderId="54" xfId="1" applyNumberFormat="1" applyFont="1" applyBorder="1"/>
    <xf numFmtId="165" fontId="11" fillId="0" borderId="31" xfId="1" applyNumberFormat="1" applyFont="1" applyBorder="1" applyAlignment="1">
      <alignment vertical="center"/>
    </xf>
    <xf numFmtId="0" fontId="17" fillId="0" borderId="0" xfId="3" applyFont="1"/>
    <xf numFmtId="165" fontId="11" fillId="0" borderId="0" xfId="1" applyNumberFormat="1" applyFont="1" applyAlignment="1">
      <alignment vertical="center"/>
    </xf>
    <xf numFmtId="0" fontId="45" fillId="0" borderId="55" xfId="1" applyFont="1" applyBorder="1" applyAlignment="1">
      <alignment horizontal="justify" vertical="top" wrapText="1"/>
    </xf>
    <xf numFmtId="0" fontId="27" fillId="0" borderId="5" xfId="1" applyFont="1" applyBorder="1" applyAlignment="1">
      <alignment horizontal="center"/>
    </xf>
    <xf numFmtId="0" fontId="45" fillId="0" borderId="56" xfId="1" applyFont="1" applyBorder="1" applyAlignment="1">
      <alignment horizontal="justify" vertical="top" wrapText="1"/>
    </xf>
    <xf numFmtId="0" fontId="27" fillId="0" borderId="6" xfId="1" applyFont="1" applyBorder="1" applyAlignment="1">
      <alignment horizontal="center" vertical="top"/>
    </xf>
    <xf numFmtId="0" fontId="27" fillId="0" borderId="0" xfId="1" applyFont="1" applyAlignment="1">
      <alignment horizontal="center" vertical="top"/>
    </xf>
    <xf numFmtId="0" fontId="50" fillId="14" borderId="1" xfId="0" applyFont="1" applyFill="1" applyBorder="1" applyAlignment="1">
      <alignment horizontal="center" vertical="center" wrapText="1"/>
    </xf>
    <xf numFmtId="0" fontId="13" fillId="0" borderId="1" xfId="0" applyFont="1" applyBorder="1"/>
    <xf numFmtId="171" fontId="51" fillId="0" borderId="1" xfId="0" applyNumberFormat="1" applyFont="1" applyBorder="1"/>
    <xf numFmtId="0" fontId="14" fillId="0" borderId="0" xfId="0" applyFont="1"/>
    <xf numFmtId="165" fontId="0" fillId="0" borderId="1" xfId="0" applyNumberFormat="1" applyBorder="1"/>
    <xf numFmtId="0" fontId="0" fillId="0" borderId="0" xfId="0" applyAlignment="1">
      <alignment horizontal="right"/>
    </xf>
    <xf numFmtId="167" fontId="0" fillId="0" borderId="0" xfId="0" applyNumberFormat="1" applyAlignment="1">
      <alignment horizontal="center"/>
    </xf>
    <xf numFmtId="0" fontId="28" fillId="0" borderId="0" xfId="0" applyFont="1"/>
    <xf numFmtId="0" fontId="19" fillId="0" borderId="0" xfId="0" applyFont="1" applyAlignment="1">
      <alignment horizontal="center" vertical="center" wrapText="1"/>
    </xf>
    <xf numFmtId="0" fontId="13" fillId="0" borderId="1" xfId="0" applyFont="1" applyBorder="1" applyAlignment="1">
      <alignment horizontal="center"/>
    </xf>
    <xf numFmtId="0" fontId="0" fillId="0" borderId="1" xfId="0" applyBorder="1" applyAlignment="1">
      <alignment horizontal="center" vertical="center"/>
    </xf>
    <xf numFmtId="0" fontId="2" fillId="3" borderId="29" xfId="0" applyFont="1" applyFill="1" applyBorder="1" applyAlignment="1">
      <alignment horizontal="center" vertical="center"/>
    </xf>
    <xf numFmtId="49" fontId="52"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55" fillId="2" borderId="1" xfId="0" applyNumberFormat="1" applyFont="1" applyFill="1" applyBorder="1" applyAlignment="1">
      <alignment horizontal="center" vertical="center" wrapText="1"/>
    </xf>
    <xf numFmtId="0" fontId="49" fillId="0" borderId="0" xfId="0" applyFont="1" applyAlignment="1">
      <alignment horizont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35" fillId="0" borderId="24" xfId="1" applyFont="1" applyBorder="1" applyAlignment="1">
      <alignment horizontal="right" wrapText="1"/>
    </xf>
    <xf numFmtId="0" fontId="35" fillId="0" borderId="25" xfId="1" applyFont="1" applyBorder="1" applyAlignment="1">
      <alignment horizontal="right"/>
    </xf>
    <xf numFmtId="0" fontId="35" fillId="0" borderId="26" xfId="1" applyFont="1" applyBorder="1" applyAlignment="1">
      <alignment horizontal="right"/>
    </xf>
    <xf numFmtId="0" fontId="38" fillId="0" borderId="24" xfId="1" applyFont="1" applyBorder="1" applyAlignment="1">
      <alignment horizontal="center" wrapText="1"/>
    </xf>
    <xf numFmtId="0" fontId="38" fillId="0" borderId="25" xfId="1" applyFont="1" applyBorder="1" applyAlignment="1">
      <alignment horizontal="center" wrapText="1"/>
    </xf>
    <xf numFmtId="0" fontId="38" fillId="0" borderId="26" xfId="1" applyFont="1" applyBorder="1" applyAlignment="1">
      <alignment horizontal="center" wrapText="1"/>
    </xf>
    <xf numFmtId="0" fontId="16" fillId="6" borderId="42" xfId="1" applyFont="1" applyFill="1" applyBorder="1" applyAlignment="1">
      <alignment horizontal="left" vertical="center" wrapText="1"/>
    </xf>
    <xf numFmtId="0" fontId="16" fillId="6" borderId="43" xfId="1" applyFont="1" applyFill="1" applyBorder="1" applyAlignment="1">
      <alignment horizontal="left" vertical="center" wrapText="1"/>
    </xf>
    <xf numFmtId="0" fontId="4" fillId="0" borderId="41" xfId="1" applyFont="1" applyBorder="1" applyAlignment="1">
      <alignment horizontal="right" vertical="center"/>
    </xf>
    <xf numFmtId="0" fontId="4" fillId="0" borderId="42" xfId="1" applyFont="1" applyBorder="1" applyAlignment="1">
      <alignment horizontal="right" vertical="center"/>
    </xf>
    <xf numFmtId="0" fontId="4" fillId="0" borderId="43" xfId="1" applyFont="1" applyBorder="1" applyAlignment="1">
      <alignment horizontal="right" vertical="center"/>
    </xf>
    <xf numFmtId="0" fontId="4" fillId="7" borderId="24" xfId="1" applyFont="1" applyFill="1" applyBorder="1" applyAlignment="1">
      <alignment horizontal="right" wrapText="1"/>
    </xf>
    <xf numFmtId="0" fontId="4" fillId="7" borderId="25" xfId="1" applyFont="1" applyFill="1" applyBorder="1" applyAlignment="1">
      <alignment horizontal="right"/>
    </xf>
    <xf numFmtId="0" fontId="4" fillId="7" borderId="26" xfId="1" applyFont="1" applyFill="1" applyBorder="1" applyAlignment="1">
      <alignment horizontal="right"/>
    </xf>
    <xf numFmtId="0" fontId="11" fillId="0" borderId="24" xfId="1" applyFont="1" applyBorder="1" applyAlignment="1">
      <alignment horizontal="center" vertical="center" wrapText="1"/>
    </xf>
    <xf numFmtId="0" fontId="11" fillId="0" borderId="25" xfId="1" applyFont="1" applyBorder="1" applyAlignment="1">
      <alignment horizontal="center" vertical="center" wrapText="1"/>
    </xf>
    <xf numFmtId="0" fontId="11" fillId="0" borderId="26" xfId="1" applyFont="1" applyBorder="1" applyAlignment="1">
      <alignment horizontal="center" vertical="center" wrapText="1"/>
    </xf>
    <xf numFmtId="0" fontId="11" fillId="0" borderId="24" xfId="1" applyFont="1" applyBorder="1" applyAlignment="1">
      <alignment horizontal="center" wrapText="1"/>
    </xf>
    <xf numFmtId="0" fontId="11" fillId="0" borderId="25" xfId="1" applyFont="1" applyBorder="1" applyAlignment="1">
      <alignment horizontal="center" wrapText="1"/>
    </xf>
    <xf numFmtId="0" fontId="11" fillId="0" borderId="26" xfId="1" applyFont="1" applyBorder="1" applyAlignment="1">
      <alignment horizontal="center" wrapText="1"/>
    </xf>
    <xf numFmtId="0" fontId="16" fillId="6" borderId="1" xfId="1" applyFont="1" applyFill="1" applyBorder="1" applyAlignment="1">
      <alignment horizontal="left" vertical="center" wrapText="1"/>
    </xf>
    <xf numFmtId="0" fontId="16" fillId="6" borderId="40" xfId="1" applyFont="1" applyFill="1" applyBorder="1" applyAlignment="1">
      <alignment horizontal="left" vertical="center" wrapText="1"/>
    </xf>
    <xf numFmtId="0" fontId="4" fillId="0" borderId="39" xfId="1" applyFont="1" applyBorder="1" applyAlignment="1">
      <alignment horizontal="right" vertical="center"/>
    </xf>
    <xf numFmtId="0" fontId="4" fillId="0" borderId="1" xfId="1" applyFont="1" applyBorder="1" applyAlignment="1">
      <alignment horizontal="right" vertical="center"/>
    </xf>
    <xf numFmtId="0" fontId="4" fillId="0" borderId="40" xfId="1" applyFont="1" applyBorder="1" applyAlignment="1">
      <alignment horizontal="right" vertical="center"/>
    </xf>
    <xf numFmtId="0" fontId="17" fillId="0" borderId="24" xfId="1" applyFont="1" applyBorder="1" applyAlignment="1">
      <alignment horizontal="right"/>
    </xf>
    <xf numFmtId="0" fontId="17" fillId="0" borderId="25" xfId="1" applyFont="1" applyBorder="1" applyAlignment="1">
      <alignment horizontal="right"/>
    </xf>
    <xf numFmtId="0" fontId="17" fillId="0" borderId="26" xfId="1" applyFont="1" applyBorder="1" applyAlignment="1">
      <alignment horizontal="right"/>
    </xf>
    <xf numFmtId="0" fontId="8" fillId="4" borderId="24" xfId="1" applyFont="1" applyFill="1" applyBorder="1" applyAlignment="1">
      <alignment horizontal="center"/>
    </xf>
    <xf numFmtId="0" fontId="8" fillId="4" borderId="25" xfId="1" applyFont="1" applyFill="1" applyBorder="1" applyAlignment="1">
      <alignment horizontal="center"/>
    </xf>
    <xf numFmtId="0" fontId="8" fillId="4" borderId="26" xfId="1" applyFont="1" applyFill="1" applyBorder="1" applyAlignment="1">
      <alignment horizontal="center"/>
    </xf>
    <xf numFmtId="0" fontId="16" fillId="6" borderId="37" xfId="1" applyFont="1" applyFill="1" applyBorder="1" applyAlignment="1">
      <alignment horizontal="left" vertical="center" wrapText="1"/>
    </xf>
    <xf numFmtId="0" fontId="16" fillId="6" borderId="38" xfId="1" applyFont="1" applyFill="1" applyBorder="1" applyAlignment="1">
      <alignment horizontal="left" vertical="center" wrapText="1"/>
    </xf>
    <xf numFmtId="0" fontId="4" fillId="0" borderId="36" xfId="1" applyFont="1" applyBorder="1" applyAlignment="1">
      <alignment horizontal="right" vertical="center"/>
    </xf>
    <xf numFmtId="0" fontId="4" fillId="0" borderId="37" xfId="1" applyFont="1" applyBorder="1" applyAlignment="1">
      <alignment horizontal="right" vertical="center"/>
    </xf>
    <xf numFmtId="0" fontId="4" fillId="0" borderId="38" xfId="1" applyFont="1" applyBorder="1" applyAlignment="1">
      <alignment horizontal="right" vertical="center"/>
    </xf>
    <xf numFmtId="0" fontId="16" fillId="4" borderId="25" xfId="1" applyFont="1" applyFill="1" applyBorder="1" applyAlignment="1">
      <alignment horizontal="left"/>
    </xf>
    <xf numFmtId="0" fontId="16" fillId="4" borderId="26" xfId="1" applyFont="1" applyFill="1" applyBorder="1" applyAlignment="1">
      <alignment horizontal="left"/>
    </xf>
    <xf numFmtId="0" fontId="15" fillId="0" borderId="29" xfId="1" applyFont="1" applyBorder="1" applyAlignment="1">
      <alignment horizontal="center"/>
    </xf>
    <xf numFmtId="0" fontId="15" fillId="0" borderId="30" xfId="1" applyFont="1" applyBorder="1" applyAlignment="1">
      <alignment horizontal="center"/>
    </xf>
    <xf numFmtId="0" fontId="3" fillId="0" borderId="5" xfId="1" applyBorder="1" applyAlignment="1">
      <alignment horizontal="center"/>
    </xf>
    <xf numFmtId="0" fontId="3" fillId="0" borderId="6" xfId="1" applyBorder="1" applyAlignment="1">
      <alignment horizontal="center"/>
    </xf>
    <xf numFmtId="0" fontId="3" fillId="0" borderId="7" xfId="1" applyBorder="1" applyAlignment="1">
      <alignment horizontal="center"/>
    </xf>
    <xf numFmtId="165" fontId="14" fillId="0" borderId="5" xfId="1" applyNumberFormat="1" applyFont="1" applyBorder="1" applyAlignment="1">
      <alignment horizontal="center"/>
    </xf>
    <xf numFmtId="165" fontId="14" fillId="0" borderId="6" xfId="1" applyNumberFormat="1" applyFont="1" applyBorder="1" applyAlignment="1">
      <alignment horizontal="center"/>
    </xf>
    <xf numFmtId="165" fontId="14" fillId="5" borderId="5" xfId="1" applyNumberFormat="1" applyFont="1" applyFill="1" applyBorder="1" applyAlignment="1">
      <alignment horizontal="center"/>
    </xf>
    <xf numFmtId="165" fontId="14" fillId="5" borderId="6" xfId="1" applyNumberFormat="1" applyFont="1" applyFill="1" applyBorder="1" applyAlignment="1">
      <alignment horizontal="center"/>
    </xf>
    <xf numFmtId="165" fontId="14" fillId="0" borderId="5" xfId="0" applyNumberFormat="1" applyFont="1" applyBorder="1" applyAlignment="1">
      <alignment horizontal="center"/>
    </xf>
    <xf numFmtId="165" fontId="14" fillId="0" borderId="6" xfId="0" applyNumberFormat="1" applyFont="1" applyBorder="1" applyAlignment="1">
      <alignment horizontal="center"/>
    </xf>
    <xf numFmtId="164" fontId="15" fillId="0" borderId="29" xfId="1" applyNumberFormat="1" applyFont="1" applyBorder="1" applyAlignment="1">
      <alignment horizontal="center"/>
    </xf>
    <xf numFmtId="164" fontId="15" fillId="0" borderId="30" xfId="1" applyNumberFormat="1" applyFont="1" applyBorder="1" applyAlignment="1">
      <alignment horizontal="center"/>
    </xf>
    <xf numFmtId="0" fontId="28" fillId="0" borderId="5" xfId="1" applyFont="1" applyBorder="1" applyAlignment="1">
      <alignment horizontal="center"/>
    </xf>
    <xf numFmtId="0" fontId="28" fillId="0" borderId="6" xfId="1" applyFont="1" applyBorder="1" applyAlignment="1">
      <alignment horizontal="center"/>
    </xf>
    <xf numFmtId="0" fontId="28" fillId="0" borderId="7" xfId="1" applyFont="1" applyBorder="1" applyAlignment="1">
      <alignment horizontal="center"/>
    </xf>
    <xf numFmtId="2" fontId="15" fillId="0" borderId="29" xfId="1" applyNumberFormat="1" applyFont="1" applyBorder="1" applyAlignment="1">
      <alignment horizontal="center"/>
    </xf>
    <xf numFmtId="2" fontId="15" fillId="0" borderId="30" xfId="1" applyNumberFormat="1" applyFont="1" applyBorder="1" applyAlignment="1">
      <alignment horizontal="center"/>
    </xf>
    <xf numFmtId="164" fontId="3" fillId="0" borderId="5" xfId="1" applyNumberFormat="1" applyBorder="1" applyAlignment="1">
      <alignment horizontal="center"/>
    </xf>
    <xf numFmtId="164" fontId="3" fillId="0" borderId="6" xfId="1" applyNumberFormat="1" applyBorder="1" applyAlignment="1">
      <alignment horizontal="center"/>
    </xf>
    <xf numFmtId="0" fontId="6" fillId="4" borderId="25" xfId="1" applyFont="1" applyFill="1" applyBorder="1" applyAlignment="1">
      <alignment horizontal="left"/>
    </xf>
    <xf numFmtId="0" fontId="6" fillId="4" borderId="26" xfId="1" applyFont="1" applyFill="1" applyBorder="1" applyAlignment="1">
      <alignment horizontal="left"/>
    </xf>
    <xf numFmtId="0" fontId="16" fillId="4" borderId="34" xfId="1" applyFont="1" applyFill="1" applyBorder="1" applyAlignment="1">
      <alignment horizontal="left"/>
    </xf>
    <xf numFmtId="0" fontId="11" fillId="0" borderId="29" xfId="1" applyFont="1" applyBorder="1" applyAlignment="1">
      <alignment horizontal="center"/>
    </xf>
    <xf numFmtId="0" fontId="11" fillId="0" borderId="30" xfId="1" applyFont="1" applyBorder="1" applyAlignment="1">
      <alignment horizontal="center"/>
    </xf>
    <xf numFmtId="0" fontId="14" fillId="0" borderId="5"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6" xfId="1" applyFont="1" applyBorder="1" applyAlignment="1">
      <alignment horizontal="center" vertical="center" wrapText="1"/>
    </xf>
    <xf numFmtId="2" fontId="3" fillId="0" borderId="5" xfId="1" applyNumberFormat="1" applyBorder="1" applyAlignment="1">
      <alignment horizontal="center"/>
    </xf>
    <xf numFmtId="2" fontId="3" fillId="0" borderId="6" xfId="1" applyNumberFormat="1" applyBorder="1" applyAlignment="1">
      <alignment horizontal="center"/>
    </xf>
    <xf numFmtId="0" fontId="6" fillId="4" borderId="24" xfId="1" applyFont="1" applyFill="1" applyBorder="1" applyAlignment="1">
      <alignment horizontal="left"/>
    </xf>
    <xf numFmtId="0" fontId="15" fillId="0" borderId="0" xfId="1" applyFont="1" applyAlignment="1">
      <alignment horizontal="left" wrapText="1"/>
    </xf>
    <xf numFmtId="0" fontId="6" fillId="4" borderId="25" xfId="1" applyFont="1" applyFill="1" applyBorder="1" applyAlignment="1">
      <alignment horizontal="left" wrapText="1"/>
    </xf>
    <xf numFmtId="0" fontId="14" fillId="0" borderId="7" xfId="1" applyFont="1" applyBorder="1" applyAlignment="1">
      <alignment horizontal="center"/>
    </xf>
    <xf numFmtId="0" fontId="4" fillId="0" borderId="0" xfId="1" applyFont="1" applyAlignment="1">
      <alignment horizontal="center"/>
    </xf>
    <xf numFmtId="0" fontId="4" fillId="4" borderId="10" xfId="1" applyFont="1" applyFill="1" applyBorder="1" applyAlignment="1">
      <alignment horizontal="center" wrapText="1"/>
    </xf>
    <xf numFmtId="0" fontId="4" fillId="4" borderId="11" xfId="1" applyFont="1" applyFill="1" applyBorder="1" applyAlignment="1">
      <alignment horizontal="center"/>
    </xf>
    <xf numFmtId="0" fontId="6" fillId="4" borderId="10" xfId="1" applyFont="1" applyFill="1" applyBorder="1" applyAlignment="1">
      <alignment horizontal="center" vertical="center" wrapText="1"/>
    </xf>
    <xf numFmtId="0" fontId="6" fillId="4" borderId="12"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4" borderId="13" xfId="1" applyFont="1" applyFill="1" applyBorder="1" applyAlignment="1">
      <alignment horizontal="center" vertical="center" wrapText="1"/>
    </xf>
    <xf numFmtId="0" fontId="6" fillId="4" borderId="15"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8" fillId="4" borderId="10" xfId="1" applyFont="1" applyFill="1" applyBorder="1" applyAlignment="1">
      <alignment horizontal="center" wrapText="1"/>
    </xf>
    <xf numFmtId="0" fontId="8" fillId="4" borderId="11" xfId="1" applyFont="1" applyFill="1" applyBorder="1" applyAlignment="1">
      <alignment horizontal="center"/>
    </xf>
    <xf numFmtId="0" fontId="3" fillId="5" borderId="10" xfId="1" applyFill="1" applyBorder="1" applyAlignment="1">
      <alignment horizontal="center"/>
    </xf>
    <xf numFmtId="0" fontId="3" fillId="5" borderId="12" xfId="1" applyFill="1" applyBorder="1" applyAlignment="1">
      <alignment horizontal="center"/>
    </xf>
    <xf numFmtId="0" fontId="3" fillId="5" borderId="11" xfId="1" applyFill="1" applyBorder="1" applyAlignment="1">
      <alignment horizontal="center"/>
    </xf>
    <xf numFmtId="0" fontId="9" fillId="4" borderId="13" xfId="1" applyFont="1" applyFill="1" applyBorder="1" applyAlignment="1">
      <alignment horizontal="center" wrapText="1"/>
    </xf>
    <xf numFmtId="0" fontId="8" fillId="4" borderId="14" xfId="1" applyFont="1" applyFill="1" applyBorder="1" applyAlignment="1">
      <alignment horizontal="center"/>
    </xf>
    <xf numFmtId="0" fontId="10" fillId="5" borderId="13" xfId="1" applyFont="1" applyFill="1" applyBorder="1" applyAlignment="1">
      <alignment horizontal="center" vertical="top"/>
    </xf>
    <xf numFmtId="0" fontId="10" fillId="5" borderId="15" xfId="1" applyFont="1" applyFill="1" applyBorder="1" applyAlignment="1">
      <alignment horizontal="center" vertical="top"/>
    </xf>
    <xf numFmtId="0" fontId="10" fillId="5" borderId="14" xfId="1" applyFont="1" applyFill="1" applyBorder="1" applyAlignment="1">
      <alignment horizontal="center" vertical="top"/>
    </xf>
    <xf numFmtId="0" fontId="13" fillId="0" borderId="18" xfId="1" applyFont="1" applyBorder="1" applyAlignment="1">
      <alignment horizontal="left"/>
    </xf>
    <xf numFmtId="0" fontId="13" fillId="0" borderId="19" xfId="1" applyFont="1" applyBorder="1" applyAlignment="1">
      <alignment horizontal="left"/>
    </xf>
    <xf numFmtId="0" fontId="13" fillId="0" borderId="20" xfId="1" applyFont="1" applyBorder="1" applyAlignment="1">
      <alignment horizontal="left"/>
    </xf>
    <xf numFmtId="0" fontId="13" fillId="0" borderId="4" xfId="1" applyFont="1" applyBorder="1" applyAlignment="1">
      <alignment horizontal="left"/>
    </xf>
    <xf numFmtId="0" fontId="13" fillId="0" borderId="3" xfId="1" applyFont="1" applyBorder="1" applyAlignment="1">
      <alignment horizontal="left"/>
    </xf>
    <xf numFmtId="0" fontId="13" fillId="0" borderId="22" xfId="1" applyFont="1" applyBorder="1" applyAlignment="1">
      <alignment horizontal="left"/>
    </xf>
    <xf numFmtId="165" fontId="38" fillId="0" borderId="27" xfId="1" applyNumberFormat="1" applyFont="1" applyBorder="1" applyAlignment="1">
      <alignment horizontal="center" vertical="center"/>
    </xf>
    <xf numFmtId="165" fontId="38" fillId="0" borderId="28" xfId="1" applyNumberFormat="1" applyFont="1" applyBorder="1" applyAlignment="1">
      <alignment horizontal="center" vertical="center"/>
    </xf>
    <xf numFmtId="0" fontId="27" fillId="0" borderId="0" xfId="3" applyFont="1" applyAlignment="1">
      <alignment horizontal="right"/>
    </xf>
    <xf numFmtId="0" fontId="14" fillId="0" borderId="29" xfId="3" applyBorder="1" applyAlignment="1">
      <alignment horizontal="center" vertical="center" wrapText="1"/>
    </xf>
    <xf numFmtId="0" fontId="14" fillId="0" borderId="30" xfId="3" applyBorder="1" applyAlignment="1">
      <alignment horizontal="center" vertical="center" wrapText="1"/>
    </xf>
    <xf numFmtId="169" fontId="14" fillId="0" borderId="47" xfId="3" applyNumberFormat="1" applyBorder="1" applyAlignment="1">
      <alignment horizontal="center" vertical="center"/>
    </xf>
    <xf numFmtId="169" fontId="14" fillId="0" borderId="48" xfId="3" applyNumberFormat="1" applyBorder="1" applyAlignment="1">
      <alignment horizontal="center" vertical="center"/>
    </xf>
    <xf numFmtId="169" fontId="38" fillId="0" borderId="47" xfId="3" applyNumberFormat="1" applyFont="1" applyBorder="1" applyAlignment="1">
      <alignment horizontal="center" vertical="center"/>
    </xf>
    <xf numFmtId="169" fontId="38" fillId="0" borderId="48" xfId="3" applyNumberFormat="1" applyFont="1" applyBorder="1" applyAlignment="1">
      <alignment horizontal="center" vertical="center"/>
    </xf>
    <xf numFmtId="165" fontId="11" fillId="0" borderId="27" xfId="1" applyNumberFormat="1" applyFont="1" applyBorder="1" applyAlignment="1">
      <alignment horizontal="center" vertical="center"/>
    </xf>
    <xf numFmtId="165" fontId="11" fillId="0" borderId="28" xfId="1" applyNumberFormat="1" applyFont="1" applyBorder="1" applyAlignment="1">
      <alignment horizontal="center" vertical="center"/>
    </xf>
    <xf numFmtId="0" fontId="8" fillId="0" borderId="24" xfId="3" applyFont="1" applyBorder="1" applyAlignment="1">
      <alignment horizontal="center" vertical="center" wrapText="1"/>
    </xf>
    <xf numFmtId="0" fontId="8" fillId="0" borderId="25" xfId="3" applyFont="1" applyBorder="1" applyAlignment="1">
      <alignment horizontal="center" vertical="center" wrapText="1"/>
    </xf>
    <xf numFmtId="0" fontId="8" fillId="0" borderId="26" xfId="3" applyFont="1" applyBorder="1" applyAlignment="1">
      <alignment horizontal="center" vertical="center" wrapText="1"/>
    </xf>
    <xf numFmtId="0" fontId="17" fillId="4" borderId="24" xfId="3" applyFont="1" applyFill="1" applyBorder="1" applyAlignment="1">
      <alignment horizontal="left" vertical="center"/>
    </xf>
    <xf numFmtId="0" fontId="17" fillId="4" borderId="25" xfId="3" applyFont="1" applyFill="1" applyBorder="1" applyAlignment="1">
      <alignment horizontal="left" vertical="center"/>
    </xf>
    <xf numFmtId="0" fontId="17" fillId="4" borderId="26" xfId="3" applyFont="1" applyFill="1" applyBorder="1" applyAlignment="1">
      <alignment horizontal="left" vertical="center"/>
    </xf>
    <xf numFmtId="0" fontId="6" fillId="4" borderId="24" xfId="3" applyFont="1" applyFill="1" applyBorder="1" applyAlignment="1">
      <alignment horizontal="center" vertical="center"/>
    </xf>
    <xf numFmtId="0" fontId="6" fillId="4" borderId="12" xfId="3" applyFont="1" applyFill="1" applyBorder="1" applyAlignment="1">
      <alignment horizontal="center" vertical="center"/>
    </xf>
    <xf numFmtId="0" fontId="6" fillId="4" borderId="11" xfId="3" applyFont="1" applyFill="1" applyBorder="1" applyAlignment="1">
      <alignment horizontal="center" vertical="center"/>
    </xf>
    <xf numFmtId="0" fontId="6" fillId="4" borderId="25" xfId="3" applyFont="1" applyFill="1" applyBorder="1" applyAlignment="1">
      <alignment horizontal="center" vertical="center"/>
    </xf>
    <xf numFmtId="0" fontId="6" fillId="4" borderId="26" xfId="3" applyFont="1" applyFill="1" applyBorder="1" applyAlignment="1">
      <alignment horizontal="center" vertical="center"/>
    </xf>
    <xf numFmtId="0" fontId="15" fillId="0" borderId="24" xfId="1" applyFont="1" applyBorder="1" applyAlignment="1">
      <alignment horizontal="center" vertical="top" wrapText="1"/>
    </xf>
    <xf numFmtId="0" fontId="6" fillId="0" borderId="25" xfId="1" applyFont="1" applyBorder="1" applyAlignment="1">
      <alignment horizontal="center" vertical="top" wrapText="1"/>
    </xf>
    <xf numFmtId="0" fontId="6" fillId="0" borderId="26" xfId="1" applyFont="1" applyBorder="1" applyAlignment="1">
      <alignment horizontal="center" vertical="top" wrapText="1"/>
    </xf>
    <xf numFmtId="0" fontId="27" fillId="0" borderId="5" xfId="1" applyFont="1" applyBorder="1" applyAlignment="1">
      <alignment horizontal="center" vertical="center"/>
    </xf>
    <xf numFmtId="0" fontId="27" fillId="0" borderId="6" xfId="1" applyFont="1" applyBorder="1" applyAlignment="1">
      <alignment horizontal="center" vertical="center"/>
    </xf>
    <xf numFmtId="2" fontId="27" fillId="0" borderId="5" xfId="1" applyNumberFormat="1" applyFont="1" applyBorder="1" applyAlignment="1">
      <alignment horizontal="center" vertical="center"/>
    </xf>
    <xf numFmtId="2" fontId="27" fillId="0" borderId="6" xfId="1" applyNumberFormat="1" applyFont="1" applyBorder="1" applyAlignment="1">
      <alignment horizontal="center" vertical="center"/>
    </xf>
    <xf numFmtId="165" fontId="30" fillId="0" borderId="1" xfId="1" applyNumberFormat="1" applyFont="1" applyBorder="1" applyAlignment="1">
      <alignment horizontal="center" vertical="center"/>
    </xf>
    <xf numFmtId="0" fontId="15" fillId="0" borderId="1" xfId="1" applyFont="1" applyBorder="1" applyAlignment="1">
      <alignment horizontal="left" vertical="top" wrapText="1"/>
    </xf>
    <xf numFmtId="0" fontId="15" fillId="12" borderId="1" xfId="1" applyFont="1" applyFill="1" applyBorder="1" applyAlignment="1">
      <alignment horizontal="left" vertical="top"/>
    </xf>
    <xf numFmtId="0" fontId="27" fillId="0" borderId="7" xfId="1" applyFont="1" applyBorder="1" applyAlignment="1">
      <alignment horizontal="center" vertical="center"/>
    </xf>
    <xf numFmtId="167" fontId="32" fillId="0" borderId="5" xfId="1" applyNumberFormat="1" applyFont="1" applyBorder="1" applyAlignment="1">
      <alignment horizontal="center" vertical="center"/>
    </xf>
    <xf numFmtId="167" fontId="32" fillId="0" borderId="6" xfId="1" applyNumberFormat="1" applyFont="1" applyBorder="1" applyAlignment="1">
      <alignment horizontal="center" vertical="center"/>
    </xf>
    <xf numFmtId="2" fontId="30" fillId="0" borderId="5" xfId="1" applyNumberFormat="1" applyFont="1" applyBorder="1" applyAlignment="1">
      <alignment horizontal="center" vertical="center"/>
    </xf>
    <xf numFmtId="2" fontId="30" fillId="0" borderId="6" xfId="1" applyNumberFormat="1" applyFont="1" applyBorder="1" applyAlignment="1">
      <alignment horizontal="center" vertical="center"/>
    </xf>
    <xf numFmtId="0" fontId="6" fillId="0" borderId="1" xfId="1" applyFont="1" applyBorder="1" applyAlignment="1">
      <alignment horizontal="left" vertical="top" wrapText="1"/>
    </xf>
    <xf numFmtId="0" fontId="15" fillId="11" borderId="1" xfId="1" applyFont="1" applyFill="1" applyBorder="1" applyAlignment="1">
      <alignment horizontal="center" vertical="center"/>
    </xf>
    <xf numFmtId="0" fontId="6" fillId="11" borderId="1" xfId="1" applyFont="1" applyFill="1" applyBorder="1" applyAlignment="1">
      <alignment horizontal="center" vertical="center"/>
    </xf>
    <xf numFmtId="0" fontId="15" fillId="12" borderId="1" xfId="1" applyFont="1" applyFill="1" applyBorder="1" applyAlignment="1">
      <alignment horizontal="left" vertical="center" wrapText="1"/>
    </xf>
    <xf numFmtId="2" fontId="27" fillId="0" borderId="7" xfId="1" applyNumberFormat="1" applyFont="1" applyBorder="1" applyAlignment="1">
      <alignment horizontal="center" vertical="center"/>
    </xf>
    <xf numFmtId="0" fontId="43" fillId="0" borderId="49" xfId="1" applyFont="1" applyBorder="1" applyAlignment="1">
      <alignment horizontal="center" vertical="center" wrapText="1"/>
    </xf>
    <xf numFmtId="0" fontId="43" fillId="0" borderId="50" xfId="1" applyFont="1" applyBorder="1" applyAlignment="1">
      <alignment horizontal="center" vertical="center" wrapText="1"/>
    </xf>
    <xf numFmtId="0" fontId="43" fillId="0" borderId="51" xfId="1" applyFont="1" applyBorder="1" applyAlignment="1">
      <alignment horizontal="center" vertical="center" wrapText="1"/>
    </xf>
    <xf numFmtId="0" fontId="43" fillId="0" borderId="34" xfId="1" applyFont="1" applyBorder="1" applyAlignment="1">
      <alignment horizontal="center" vertical="center" wrapText="1"/>
    </xf>
    <xf numFmtId="0" fontId="43" fillId="0" borderId="25" xfId="1" applyFont="1" applyBorder="1" applyAlignment="1">
      <alignment horizontal="center" vertical="center" wrapText="1"/>
    </xf>
    <xf numFmtId="0" fontId="43" fillId="0" borderId="52" xfId="1" applyFont="1" applyBorder="1" applyAlignment="1">
      <alignment horizontal="center" vertical="center" wrapText="1"/>
    </xf>
    <xf numFmtId="0" fontId="43" fillId="11" borderId="24" xfId="1" applyFont="1" applyFill="1" applyBorder="1" applyAlignment="1">
      <alignment horizontal="center" vertical="center"/>
    </xf>
    <xf numFmtId="0" fontId="43" fillId="11" borderId="25" xfId="1" applyFont="1" applyFill="1" applyBorder="1" applyAlignment="1">
      <alignment horizontal="center" vertical="center"/>
    </xf>
    <xf numFmtId="0" fontId="43" fillId="11" borderId="26" xfId="1" applyFont="1" applyFill="1" applyBorder="1" applyAlignment="1">
      <alignment horizontal="center" vertical="center"/>
    </xf>
    <xf numFmtId="0" fontId="8" fillId="0" borderId="15" xfId="1" applyFont="1" applyBorder="1" applyAlignment="1">
      <alignment horizontal="center" vertical="center"/>
    </xf>
    <xf numFmtId="0" fontId="8" fillId="0" borderId="14" xfId="1" applyFont="1" applyBorder="1" applyAlignment="1">
      <alignment horizontal="center" vertical="center"/>
    </xf>
    <xf numFmtId="0" fontId="6" fillId="12" borderId="1" xfId="1" applyFont="1" applyFill="1" applyBorder="1" applyAlignment="1">
      <alignment horizontal="left" vertical="top"/>
    </xf>
    <xf numFmtId="0" fontId="15" fillId="0" borderId="15" xfId="1" applyFont="1" applyBorder="1" applyAlignment="1">
      <alignment horizontal="left" wrapText="1"/>
    </xf>
    <xf numFmtId="165" fontId="28" fillId="0" borderId="27" xfId="1" applyNumberFormat="1" applyFont="1" applyBorder="1" applyAlignment="1">
      <alignment horizontal="center" vertical="center"/>
    </xf>
    <xf numFmtId="165" fontId="28" fillId="0" borderId="28" xfId="1" applyNumberFormat="1" applyFont="1" applyBorder="1" applyAlignment="1">
      <alignment horizontal="center" vertical="center"/>
    </xf>
    <xf numFmtId="169" fontId="28" fillId="0" borderId="47" xfId="3" applyNumberFormat="1" applyFont="1" applyBorder="1" applyAlignment="1">
      <alignment horizontal="center" vertical="center"/>
    </xf>
    <xf numFmtId="169" fontId="28" fillId="0" borderId="48" xfId="3" applyNumberFormat="1" applyFont="1" applyBorder="1" applyAlignment="1">
      <alignment horizontal="center" vertical="center"/>
    </xf>
    <xf numFmtId="0" fontId="3" fillId="0" borderId="50" xfId="1" applyBorder="1"/>
    <xf numFmtId="0" fontId="3" fillId="0" borderId="51" xfId="1" applyBorder="1"/>
  </cellXfs>
  <cellStyles count="4">
    <cellStyle name="Comma 2" xfId="2" xr:uid="{0DB33D9C-8AE6-4A1A-8C1D-255D452EDF21}"/>
    <cellStyle name="Normal" xfId="0" builtinId="0"/>
    <cellStyle name="Normal 2" xfId="1" xr:uid="{897E06DA-D3C7-478B-BAEC-BC96CD06D28D}"/>
    <cellStyle name="Normal 2 2" xfId="3" xr:uid="{BEFE2429-7A8F-4C1A-B322-64F21B3B23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106680</xdr:colOff>
      <xdr:row>48</xdr:row>
      <xdr:rowOff>0</xdr:rowOff>
    </xdr:from>
    <xdr:to>
      <xdr:col>1</xdr:col>
      <xdr:colOff>3200400</xdr:colOff>
      <xdr:row>48</xdr:row>
      <xdr:rowOff>0</xdr:rowOff>
    </xdr:to>
    <xdr:sp macro="" textlink="">
      <xdr:nvSpPr>
        <xdr:cNvPr id="2" name="Line 1">
          <a:extLst>
            <a:ext uri="{FF2B5EF4-FFF2-40B4-BE49-F238E27FC236}">
              <a16:creationId xmlns:a16="http://schemas.microsoft.com/office/drawing/2014/main" id="{74F35D27-3A05-44D3-832E-924BFF479642}"/>
            </a:ext>
          </a:extLst>
        </xdr:cNvPr>
        <xdr:cNvSpPr>
          <a:spLocks noChangeShapeType="1"/>
        </xdr:cNvSpPr>
      </xdr:nvSpPr>
      <xdr:spPr bwMode="auto">
        <a:xfrm>
          <a:off x="731520" y="1867662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44</xdr:row>
      <xdr:rowOff>0</xdr:rowOff>
    </xdr:from>
    <xdr:to>
      <xdr:col>1</xdr:col>
      <xdr:colOff>3200400</xdr:colOff>
      <xdr:row>44</xdr:row>
      <xdr:rowOff>0</xdr:rowOff>
    </xdr:to>
    <xdr:sp macro="" textlink="">
      <xdr:nvSpPr>
        <xdr:cNvPr id="3" name="Line 1">
          <a:extLst>
            <a:ext uri="{FF2B5EF4-FFF2-40B4-BE49-F238E27FC236}">
              <a16:creationId xmlns:a16="http://schemas.microsoft.com/office/drawing/2014/main" id="{444FA151-11A5-403B-B4EF-31C116F2687F}"/>
            </a:ext>
          </a:extLst>
        </xdr:cNvPr>
        <xdr:cNvSpPr>
          <a:spLocks noChangeShapeType="1"/>
        </xdr:cNvSpPr>
      </xdr:nvSpPr>
      <xdr:spPr bwMode="auto">
        <a:xfrm>
          <a:off x="731520" y="1800606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49</xdr:row>
      <xdr:rowOff>0</xdr:rowOff>
    </xdr:from>
    <xdr:to>
      <xdr:col>1</xdr:col>
      <xdr:colOff>3200400</xdr:colOff>
      <xdr:row>49</xdr:row>
      <xdr:rowOff>0</xdr:rowOff>
    </xdr:to>
    <xdr:sp macro="" textlink="">
      <xdr:nvSpPr>
        <xdr:cNvPr id="4" name="Line 1">
          <a:extLst>
            <a:ext uri="{FF2B5EF4-FFF2-40B4-BE49-F238E27FC236}">
              <a16:creationId xmlns:a16="http://schemas.microsoft.com/office/drawing/2014/main" id="{28EF6F74-152C-432F-831E-834165B6F2E6}"/>
            </a:ext>
          </a:extLst>
        </xdr:cNvPr>
        <xdr:cNvSpPr>
          <a:spLocks noChangeShapeType="1"/>
        </xdr:cNvSpPr>
      </xdr:nvSpPr>
      <xdr:spPr bwMode="auto">
        <a:xfrm>
          <a:off x="731520" y="1901190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50</xdr:row>
      <xdr:rowOff>0</xdr:rowOff>
    </xdr:from>
    <xdr:to>
      <xdr:col>1</xdr:col>
      <xdr:colOff>3200400</xdr:colOff>
      <xdr:row>50</xdr:row>
      <xdr:rowOff>0</xdr:rowOff>
    </xdr:to>
    <xdr:sp macro="" textlink="">
      <xdr:nvSpPr>
        <xdr:cNvPr id="5" name="Line 1">
          <a:extLst>
            <a:ext uri="{FF2B5EF4-FFF2-40B4-BE49-F238E27FC236}">
              <a16:creationId xmlns:a16="http://schemas.microsoft.com/office/drawing/2014/main" id="{51FE555E-E733-4226-81D5-EDA9E99E34E9}"/>
            </a:ext>
          </a:extLst>
        </xdr:cNvPr>
        <xdr:cNvSpPr>
          <a:spLocks noChangeShapeType="1"/>
        </xdr:cNvSpPr>
      </xdr:nvSpPr>
      <xdr:spPr bwMode="auto">
        <a:xfrm>
          <a:off x="731520" y="1934718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50</xdr:row>
      <xdr:rowOff>0</xdr:rowOff>
    </xdr:from>
    <xdr:to>
      <xdr:col>1</xdr:col>
      <xdr:colOff>3200400</xdr:colOff>
      <xdr:row>50</xdr:row>
      <xdr:rowOff>0</xdr:rowOff>
    </xdr:to>
    <xdr:sp macro="" textlink="">
      <xdr:nvSpPr>
        <xdr:cNvPr id="2" name="Line 1">
          <a:extLst>
            <a:ext uri="{FF2B5EF4-FFF2-40B4-BE49-F238E27FC236}">
              <a16:creationId xmlns:a16="http://schemas.microsoft.com/office/drawing/2014/main" id="{A2FF2816-B30D-4AD0-8562-CC7696635CAD}"/>
            </a:ext>
          </a:extLst>
        </xdr:cNvPr>
        <xdr:cNvSpPr>
          <a:spLocks noChangeShapeType="1"/>
        </xdr:cNvSpPr>
      </xdr:nvSpPr>
      <xdr:spPr bwMode="auto">
        <a:xfrm>
          <a:off x="731520" y="2143506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5DC10-B74B-4BD0-8F74-BBEF01A1C0B4}">
  <dimension ref="A1:J12"/>
  <sheetViews>
    <sheetView workbookViewId="0">
      <selection activeCell="G10" sqref="G10:G11"/>
    </sheetView>
  </sheetViews>
  <sheetFormatPr defaultRowHeight="14.4"/>
  <cols>
    <col min="1" max="1" width="5.109375" customWidth="1"/>
    <col min="2" max="2" width="6.6640625" customWidth="1"/>
    <col min="3" max="3" width="30.21875" customWidth="1"/>
    <col min="4" max="4" width="15" customWidth="1"/>
    <col min="7" max="7" width="11" bestFit="1" customWidth="1"/>
    <col min="8" max="8" width="12.109375" bestFit="1" customWidth="1"/>
    <col min="9" max="9" width="12.109375" customWidth="1"/>
    <col min="10" max="10" width="12.109375" bestFit="1" customWidth="1"/>
  </cols>
  <sheetData>
    <row r="1" spans="1:10" ht="21">
      <c r="C1" s="200" t="s">
        <v>384</v>
      </c>
      <c r="D1" s="200"/>
      <c r="E1" s="200"/>
      <c r="F1" s="200"/>
      <c r="G1" s="200"/>
      <c r="H1" s="200"/>
      <c r="I1" s="200"/>
      <c r="J1" s="200"/>
    </row>
    <row r="2" spans="1:10" ht="15" thickBot="1"/>
    <row r="3" spans="1:10" ht="40.200000000000003" customHeight="1">
      <c r="A3" s="196" t="s">
        <v>0</v>
      </c>
      <c r="B3" s="185" t="s">
        <v>387</v>
      </c>
      <c r="C3" s="185" t="s">
        <v>375</v>
      </c>
      <c r="D3" s="185" t="s">
        <v>385</v>
      </c>
      <c r="E3" s="185" t="s">
        <v>376</v>
      </c>
      <c r="F3" s="185" t="s">
        <v>377</v>
      </c>
      <c r="G3" s="185" t="s">
        <v>378</v>
      </c>
      <c r="H3" s="185" t="s">
        <v>379</v>
      </c>
      <c r="I3" s="185" t="s">
        <v>386</v>
      </c>
      <c r="J3" s="185" t="s">
        <v>380</v>
      </c>
    </row>
    <row r="4" spans="1:10">
      <c r="A4" s="195">
        <v>13</v>
      </c>
      <c r="B4" s="186">
        <v>1</v>
      </c>
      <c r="C4" s="201" t="s">
        <v>381</v>
      </c>
      <c r="D4" s="197" t="s">
        <v>388</v>
      </c>
      <c r="E4" s="201" t="s">
        <v>86</v>
      </c>
      <c r="F4" s="201">
        <v>6</v>
      </c>
      <c r="G4" s="201">
        <f>'BoQ #1-1'!J304</f>
        <v>0</v>
      </c>
      <c r="H4" s="201">
        <f>G4*F4</f>
        <v>0</v>
      </c>
      <c r="I4" s="201">
        <f>G4*1.18</f>
        <v>0</v>
      </c>
      <c r="J4" s="201">
        <f>H4*1.18</f>
        <v>0</v>
      </c>
    </row>
    <row r="5" spans="1:10">
      <c r="A5" s="195">
        <v>15</v>
      </c>
      <c r="B5" s="186">
        <v>2</v>
      </c>
      <c r="C5" s="202"/>
      <c r="D5" s="198" t="s">
        <v>389</v>
      </c>
      <c r="E5" s="202"/>
      <c r="F5" s="202"/>
      <c r="G5" s="202"/>
      <c r="H5" s="202"/>
      <c r="I5" s="202"/>
      <c r="J5" s="202"/>
    </row>
    <row r="6" spans="1:10">
      <c r="A6" s="195">
        <v>23</v>
      </c>
      <c r="B6" s="186">
        <v>3</v>
      </c>
      <c r="C6" s="202"/>
      <c r="D6" s="199" t="s">
        <v>390</v>
      </c>
      <c r="E6" s="202"/>
      <c r="F6" s="202"/>
      <c r="G6" s="202"/>
      <c r="H6" s="202"/>
      <c r="I6" s="202"/>
      <c r="J6" s="202"/>
    </row>
    <row r="7" spans="1:10">
      <c r="A7" s="195">
        <v>20</v>
      </c>
      <c r="B7" s="186">
        <v>5</v>
      </c>
      <c r="C7" s="202"/>
      <c r="D7" s="198" t="s">
        <v>392</v>
      </c>
      <c r="E7" s="202"/>
      <c r="F7" s="202"/>
      <c r="G7" s="202"/>
      <c r="H7" s="202"/>
      <c r="I7" s="202"/>
      <c r="J7" s="202"/>
    </row>
    <row r="8" spans="1:10">
      <c r="A8" s="195">
        <v>8</v>
      </c>
      <c r="B8" s="186">
        <v>6</v>
      </c>
      <c r="C8" s="202"/>
      <c r="D8" s="198" t="s">
        <v>393</v>
      </c>
      <c r="E8" s="202"/>
      <c r="F8" s="202"/>
      <c r="G8" s="202"/>
      <c r="H8" s="202"/>
      <c r="I8" s="202"/>
      <c r="J8" s="202"/>
    </row>
    <row r="9" spans="1:10">
      <c r="A9" s="195">
        <v>58</v>
      </c>
      <c r="B9" s="186">
        <v>8</v>
      </c>
      <c r="C9" s="202"/>
      <c r="D9" s="199" t="s">
        <v>395</v>
      </c>
      <c r="E9" s="202"/>
      <c r="F9" s="202"/>
      <c r="G9" s="202"/>
      <c r="H9" s="202"/>
      <c r="I9" s="202"/>
      <c r="J9" s="202"/>
    </row>
    <row r="10" spans="1:10">
      <c r="A10" s="195">
        <v>28</v>
      </c>
      <c r="B10" s="186">
        <v>4</v>
      </c>
      <c r="C10" s="201" t="s">
        <v>382</v>
      </c>
      <c r="D10" s="199" t="s">
        <v>391</v>
      </c>
      <c r="E10" s="201" t="s">
        <v>86</v>
      </c>
      <c r="F10" s="201">
        <v>2</v>
      </c>
      <c r="G10" s="201">
        <f>'BoQ #2-1'!J304</f>
        <v>0</v>
      </c>
      <c r="H10" s="201">
        <f>G10*F10</f>
        <v>0</v>
      </c>
      <c r="I10" s="201">
        <f>G10*1.18</f>
        <v>0</v>
      </c>
      <c r="J10" s="201">
        <f>H10*1.18</f>
        <v>0</v>
      </c>
    </row>
    <row r="11" spans="1:10">
      <c r="A11" s="195">
        <v>7</v>
      </c>
      <c r="B11" s="186">
        <v>7</v>
      </c>
      <c r="C11" s="202"/>
      <c r="D11" s="198" t="s">
        <v>394</v>
      </c>
      <c r="E11" s="202"/>
      <c r="F11" s="202"/>
      <c r="G11" s="202"/>
      <c r="H11" s="202"/>
      <c r="I11" s="202"/>
      <c r="J11" s="202"/>
    </row>
    <row r="12" spans="1:10" ht="15.6">
      <c r="A12" s="1"/>
      <c r="B12" s="1"/>
      <c r="C12" s="186" t="s">
        <v>383</v>
      </c>
      <c r="D12" s="186"/>
      <c r="E12" s="194" t="s">
        <v>86</v>
      </c>
      <c r="F12" s="186">
        <v>13</v>
      </c>
      <c r="G12" s="187"/>
      <c r="H12" s="187">
        <f>H4+H10</f>
        <v>0</v>
      </c>
      <c r="I12" s="187"/>
      <c r="J12" s="187">
        <f>J4+J10</f>
        <v>0</v>
      </c>
    </row>
  </sheetData>
  <mergeCells count="15">
    <mergeCell ref="C1:J1"/>
    <mergeCell ref="I4:I9"/>
    <mergeCell ref="I10:I11"/>
    <mergeCell ref="C4:C9"/>
    <mergeCell ref="C10:C11"/>
    <mergeCell ref="E10:E11"/>
    <mergeCell ref="F10:F11"/>
    <mergeCell ref="G10:G11"/>
    <mergeCell ref="H10:H11"/>
    <mergeCell ref="J10:J11"/>
    <mergeCell ref="E4:E9"/>
    <mergeCell ref="F4:F9"/>
    <mergeCell ref="G4:G9"/>
    <mergeCell ref="H4:H9"/>
    <mergeCell ref="J4:J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58E9-AD19-4524-BB0B-F54090633D8A}">
  <sheetPr>
    <tabColor rgb="FF92D050"/>
  </sheetPr>
  <dimension ref="A2:J322"/>
  <sheetViews>
    <sheetView tabSelected="1" topLeftCell="A236" zoomScale="85" zoomScaleNormal="85" workbookViewId="0">
      <selection activeCell="J299" sqref="J299"/>
    </sheetView>
  </sheetViews>
  <sheetFormatPr defaultRowHeight="15"/>
  <cols>
    <col min="1" max="1" width="6.109375" style="9" customWidth="1"/>
    <col min="2" max="2" width="116.6640625" style="2" customWidth="1"/>
    <col min="3" max="3" width="1.44140625" style="2" customWidth="1"/>
    <col min="4" max="4" width="12.44140625" style="2" customWidth="1"/>
    <col min="5" max="5" width="1.88671875" style="2" customWidth="1"/>
    <col min="6" max="6" width="14.33203125" style="2" customWidth="1"/>
    <col min="7" max="7" width="1.33203125" style="2" customWidth="1"/>
    <col min="8" max="8" width="15.109375" style="2" customWidth="1"/>
    <col min="9" max="9" width="1" style="2" customWidth="1"/>
    <col min="10" max="10" width="23.5546875" style="2" customWidth="1"/>
    <col min="11" max="256" width="8.88671875" style="2"/>
    <col min="257" max="257" width="6.109375" style="2" customWidth="1"/>
    <col min="258" max="258" width="116.6640625" style="2" customWidth="1"/>
    <col min="259" max="259" width="1.44140625" style="2" customWidth="1"/>
    <col min="260" max="260" width="12.44140625" style="2" customWidth="1"/>
    <col min="261" max="261" width="1.88671875" style="2" customWidth="1"/>
    <col min="262" max="262" width="14.33203125" style="2" customWidth="1"/>
    <col min="263" max="263" width="1.33203125" style="2" customWidth="1"/>
    <col min="264" max="264" width="15.109375" style="2" customWidth="1"/>
    <col min="265" max="265" width="1" style="2" customWidth="1"/>
    <col min="266" max="266" width="23.5546875" style="2" customWidth="1"/>
    <col min="267" max="512" width="8.88671875" style="2"/>
    <col min="513" max="513" width="6.109375" style="2" customWidth="1"/>
    <col min="514" max="514" width="116.6640625" style="2" customWidth="1"/>
    <col min="515" max="515" width="1.44140625" style="2" customWidth="1"/>
    <col min="516" max="516" width="12.44140625" style="2" customWidth="1"/>
    <col min="517" max="517" width="1.88671875" style="2" customWidth="1"/>
    <col min="518" max="518" width="14.33203125" style="2" customWidth="1"/>
    <col min="519" max="519" width="1.33203125" style="2" customWidth="1"/>
    <col min="520" max="520" width="15.109375" style="2" customWidth="1"/>
    <col min="521" max="521" width="1" style="2" customWidth="1"/>
    <col min="522" max="522" width="23.5546875" style="2" customWidth="1"/>
    <col min="523" max="768" width="8.88671875" style="2"/>
    <col min="769" max="769" width="6.109375" style="2" customWidth="1"/>
    <col min="770" max="770" width="116.6640625" style="2" customWidth="1"/>
    <col min="771" max="771" width="1.44140625" style="2" customWidth="1"/>
    <col min="772" max="772" width="12.44140625" style="2" customWidth="1"/>
    <col min="773" max="773" width="1.88671875" style="2" customWidth="1"/>
    <col min="774" max="774" width="14.33203125" style="2" customWidth="1"/>
    <col min="775" max="775" width="1.33203125" style="2" customWidth="1"/>
    <col min="776" max="776" width="15.109375" style="2" customWidth="1"/>
    <col min="777" max="777" width="1" style="2" customWidth="1"/>
    <col min="778" max="778" width="23.5546875" style="2" customWidth="1"/>
    <col min="779" max="1024" width="8.88671875" style="2"/>
    <col min="1025" max="1025" width="6.109375" style="2" customWidth="1"/>
    <col min="1026" max="1026" width="116.6640625" style="2" customWidth="1"/>
    <col min="1027" max="1027" width="1.44140625" style="2" customWidth="1"/>
    <col min="1028" max="1028" width="12.44140625" style="2" customWidth="1"/>
    <col min="1029" max="1029" width="1.88671875" style="2" customWidth="1"/>
    <col min="1030" max="1030" width="14.33203125" style="2" customWidth="1"/>
    <col min="1031" max="1031" width="1.33203125" style="2" customWidth="1"/>
    <col min="1032" max="1032" width="15.109375" style="2" customWidth="1"/>
    <col min="1033" max="1033" width="1" style="2" customWidth="1"/>
    <col min="1034" max="1034" width="23.5546875" style="2" customWidth="1"/>
    <col min="1035" max="1280" width="8.88671875" style="2"/>
    <col min="1281" max="1281" width="6.109375" style="2" customWidth="1"/>
    <col min="1282" max="1282" width="116.6640625" style="2" customWidth="1"/>
    <col min="1283" max="1283" width="1.44140625" style="2" customWidth="1"/>
    <col min="1284" max="1284" width="12.44140625" style="2" customWidth="1"/>
    <col min="1285" max="1285" width="1.88671875" style="2" customWidth="1"/>
    <col min="1286" max="1286" width="14.33203125" style="2" customWidth="1"/>
    <col min="1287" max="1287" width="1.33203125" style="2" customWidth="1"/>
    <col min="1288" max="1288" width="15.109375" style="2" customWidth="1"/>
    <col min="1289" max="1289" width="1" style="2" customWidth="1"/>
    <col min="1290" max="1290" width="23.5546875" style="2" customWidth="1"/>
    <col min="1291" max="1536" width="8.88671875" style="2"/>
    <col min="1537" max="1537" width="6.109375" style="2" customWidth="1"/>
    <col min="1538" max="1538" width="116.6640625" style="2" customWidth="1"/>
    <col min="1539" max="1539" width="1.44140625" style="2" customWidth="1"/>
    <col min="1540" max="1540" width="12.44140625" style="2" customWidth="1"/>
    <col min="1541" max="1541" width="1.88671875" style="2" customWidth="1"/>
    <col min="1542" max="1542" width="14.33203125" style="2" customWidth="1"/>
    <col min="1543" max="1543" width="1.33203125" style="2" customWidth="1"/>
    <col min="1544" max="1544" width="15.109375" style="2" customWidth="1"/>
    <col min="1545" max="1545" width="1" style="2" customWidth="1"/>
    <col min="1546" max="1546" width="23.5546875" style="2" customWidth="1"/>
    <col min="1547" max="1792" width="8.88671875" style="2"/>
    <col min="1793" max="1793" width="6.109375" style="2" customWidth="1"/>
    <col min="1794" max="1794" width="116.6640625" style="2" customWidth="1"/>
    <col min="1795" max="1795" width="1.44140625" style="2" customWidth="1"/>
    <col min="1796" max="1796" width="12.44140625" style="2" customWidth="1"/>
    <col min="1797" max="1797" width="1.88671875" style="2" customWidth="1"/>
    <col min="1798" max="1798" width="14.33203125" style="2" customWidth="1"/>
    <col min="1799" max="1799" width="1.33203125" style="2" customWidth="1"/>
    <col min="1800" max="1800" width="15.109375" style="2" customWidth="1"/>
    <col min="1801" max="1801" width="1" style="2" customWidth="1"/>
    <col min="1802" max="1802" width="23.5546875" style="2" customWidth="1"/>
    <col min="1803" max="2048" width="8.88671875" style="2"/>
    <col min="2049" max="2049" width="6.109375" style="2" customWidth="1"/>
    <col min="2050" max="2050" width="116.6640625" style="2" customWidth="1"/>
    <col min="2051" max="2051" width="1.44140625" style="2" customWidth="1"/>
    <col min="2052" max="2052" width="12.44140625" style="2" customWidth="1"/>
    <col min="2053" max="2053" width="1.88671875" style="2" customWidth="1"/>
    <col min="2054" max="2054" width="14.33203125" style="2" customWidth="1"/>
    <col min="2055" max="2055" width="1.33203125" style="2" customWidth="1"/>
    <col min="2056" max="2056" width="15.109375" style="2" customWidth="1"/>
    <col min="2057" max="2057" width="1" style="2" customWidth="1"/>
    <col min="2058" max="2058" width="23.5546875" style="2" customWidth="1"/>
    <col min="2059" max="2304" width="8.88671875" style="2"/>
    <col min="2305" max="2305" width="6.109375" style="2" customWidth="1"/>
    <col min="2306" max="2306" width="116.6640625" style="2" customWidth="1"/>
    <col min="2307" max="2307" width="1.44140625" style="2" customWidth="1"/>
    <col min="2308" max="2308" width="12.44140625" style="2" customWidth="1"/>
    <col min="2309" max="2309" width="1.88671875" style="2" customWidth="1"/>
    <col min="2310" max="2310" width="14.33203125" style="2" customWidth="1"/>
    <col min="2311" max="2311" width="1.33203125" style="2" customWidth="1"/>
    <col min="2312" max="2312" width="15.109375" style="2" customWidth="1"/>
    <col min="2313" max="2313" width="1" style="2" customWidth="1"/>
    <col min="2314" max="2314" width="23.5546875" style="2" customWidth="1"/>
    <col min="2315" max="2560" width="8.88671875" style="2"/>
    <col min="2561" max="2561" width="6.109375" style="2" customWidth="1"/>
    <col min="2562" max="2562" width="116.6640625" style="2" customWidth="1"/>
    <col min="2563" max="2563" width="1.44140625" style="2" customWidth="1"/>
    <col min="2564" max="2564" width="12.44140625" style="2" customWidth="1"/>
    <col min="2565" max="2565" width="1.88671875" style="2" customWidth="1"/>
    <col min="2566" max="2566" width="14.33203125" style="2" customWidth="1"/>
    <col min="2567" max="2567" width="1.33203125" style="2" customWidth="1"/>
    <col min="2568" max="2568" width="15.109375" style="2" customWidth="1"/>
    <col min="2569" max="2569" width="1" style="2" customWidth="1"/>
    <col min="2570" max="2570" width="23.5546875" style="2" customWidth="1"/>
    <col min="2571" max="2816" width="8.88671875" style="2"/>
    <col min="2817" max="2817" width="6.109375" style="2" customWidth="1"/>
    <col min="2818" max="2818" width="116.6640625" style="2" customWidth="1"/>
    <col min="2819" max="2819" width="1.44140625" style="2" customWidth="1"/>
    <col min="2820" max="2820" width="12.44140625" style="2" customWidth="1"/>
    <col min="2821" max="2821" width="1.88671875" style="2" customWidth="1"/>
    <col min="2822" max="2822" width="14.33203125" style="2" customWidth="1"/>
    <col min="2823" max="2823" width="1.33203125" style="2" customWidth="1"/>
    <col min="2824" max="2824" width="15.109375" style="2" customWidth="1"/>
    <col min="2825" max="2825" width="1" style="2" customWidth="1"/>
    <col min="2826" max="2826" width="23.5546875" style="2" customWidth="1"/>
    <col min="2827" max="3072" width="8.88671875" style="2"/>
    <col min="3073" max="3073" width="6.109375" style="2" customWidth="1"/>
    <col min="3074" max="3074" width="116.6640625" style="2" customWidth="1"/>
    <col min="3075" max="3075" width="1.44140625" style="2" customWidth="1"/>
    <col min="3076" max="3076" width="12.44140625" style="2" customWidth="1"/>
    <col min="3077" max="3077" width="1.88671875" style="2" customWidth="1"/>
    <col min="3078" max="3078" width="14.33203125" style="2" customWidth="1"/>
    <col min="3079" max="3079" width="1.33203125" style="2" customWidth="1"/>
    <col min="3080" max="3080" width="15.109375" style="2" customWidth="1"/>
    <col min="3081" max="3081" width="1" style="2" customWidth="1"/>
    <col min="3082" max="3082" width="23.5546875" style="2" customWidth="1"/>
    <col min="3083" max="3328" width="8.88671875" style="2"/>
    <col min="3329" max="3329" width="6.109375" style="2" customWidth="1"/>
    <col min="3330" max="3330" width="116.6640625" style="2" customWidth="1"/>
    <col min="3331" max="3331" width="1.44140625" style="2" customWidth="1"/>
    <col min="3332" max="3332" width="12.44140625" style="2" customWidth="1"/>
    <col min="3333" max="3333" width="1.88671875" style="2" customWidth="1"/>
    <col min="3334" max="3334" width="14.33203125" style="2" customWidth="1"/>
    <col min="3335" max="3335" width="1.33203125" style="2" customWidth="1"/>
    <col min="3336" max="3336" width="15.109375" style="2" customWidth="1"/>
    <col min="3337" max="3337" width="1" style="2" customWidth="1"/>
    <col min="3338" max="3338" width="23.5546875" style="2" customWidth="1"/>
    <col min="3339" max="3584" width="8.88671875" style="2"/>
    <col min="3585" max="3585" width="6.109375" style="2" customWidth="1"/>
    <col min="3586" max="3586" width="116.6640625" style="2" customWidth="1"/>
    <col min="3587" max="3587" width="1.44140625" style="2" customWidth="1"/>
    <col min="3588" max="3588" width="12.44140625" style="2" customWidth="1"/>
    <col min="3589" max="3589" width="1.88671875" style="2" customWidth="1"/>
    <col min="3590" max="3590" width="14.33203125" style="2" customWidth="1"/>
    <col min="3591" max="3591" width="1.33203125" style="2" customWidth="1"/>
    <col min="3592" max="3592" width="15.109375" style="2" customWidth="1"/>
    <col min="3593" max="3593" width="1" style="2" customWidth="1"/>
    <col min="3594" max="3594" width="23.5546875" style="2" customWidth="1"/>
    <col min="3595" max="3840" width="8.88671875" style="2"/>
    <col min="3841" max="3841" width="6.109375" style="2" customWidth="1"/>
    <col min="3842" max="3842" width="116.6640625" style="2" customWidth="1"/>
    <col min="3843" max="3843" width="1.44140625" style="2" customWidth="1"/>
    <col min="3844" max="3844" width="12.44140625" style="2" customWidth="1"/>
    <col min="3845" max="3845" width="1.88671875" style="2" customWidth="1"/>
    <col min="3846" max="3846" width="14.33203125" style="2" customWidth="1"/>
    <col min="3847" max="3847" width="1.33203125" style="2" customWidth="1"/>
    <col min="3848" max="3848" width="15.109375" style="2" customWidth="1"/>
    <col min="3849" max="3849" width="1" style="2" customWidth="1"/>
    <col min="3850" max="3850" width="23.5546875" style="2" customWidth="1"/>
    <col min="3851" max="4096" width="8.88671875" style="2"/>
    <col min="4097" max="4097" width="6.109375" style="2" customWidth="1"/>
    <col min="4098" max="4098" width="116.6640625" style="2" customWidth="1"/>
    <col min="4099" max="4099" width="1.44140625" style="2" customWidth="1"/>
    <col min="4100" max="4100" width="12.44140625" style="2" customWidth="1"/>
    <col min="4101" max="4101" width="1.88671875" style="2" customWidth="1"/>
    <col min="4102" max="4102" width="14.33203125" style="2" customWidth="1"/>
    <col min="4103" max="4103" width="1.33203125" style="2" customWidth="1"/>
    <col min="4104" max="4104" width="15.109375" style="2" customWidth="1"/>
    <col min="4105" max="4105" width="1" style="2" customWidth="1"/>
    <col min="4106" max="4106" width="23.5546875" style="2" customWidth="1"/>
    <col min="4107" max="4352" width="8.88671875" style="2"/>
    <col min="4353" max="4353" width="6.109375" style="2" customWidth="1"/>
    <col min="4354" max="4354" width="116.6640625" style="2" customWidth="1"/>
    <col min="4355" max="4355" width="1.44140625" style="2" customWidth="1"/>
    <col min="4356" max="4356" width="12.44140625" style="2" customWidth="1"/>
    <col min="4357" max="4357" width="1.88671875" style="2" customWidth="1"/>
    <col min="4358" max="4358" width="14.33203125" style="2" customWidth="1"/>
    <col min="4359" max="4359" width="1.33203125" style="2" customWidth="1"/>
    <col min="4360" max="4360" width="15.109375" style="2" customWidth="1"/>
    <col min="4361" max="4361" width="1" style="2" customWidth="1"/>
    <col min="4362" max="4362" width="23.5546875" style="2" customWidth="1"/>
    <col min="4363" max="4608" width="8.88671875" style="2"/>
    <col min="4609" max="4609" width="6.109375" style="2" customWidth="1"/>
    <col min="4610" max="4610" width="116.6640625" style="2" customWidth="1"/>
    <col min="4611" max="4611" width="1.44140625" style="2" customWidth="1"/>
    <col min="4612" max="4612" width="12.44140625" style="2" customWidth="1"/>
    <col min="4613" max="4613" width="1.88671875" style="2" customWidth="1"/>
    <col min="4614" max="4614" width="14.33203125" style="2" customWidth="1"/>
    <col min="4615" max="4615" width="1.33203125" style="2" customWidth="1"/>
    <col min="4616" max="4616" width="15.109375" style="2" customWidth="1"/>
    <col min="4617" max="4617" width="1" style="2" customWidth="1"/>
    <col min="4618" max="4618" width="23.5546875" style="2" customWidth="1"/>
    <col min="4619" max="4864" width="8.88671875" style="2"/>
    <col min="4865" max="4865" width="6.109375" style="2" customWidth="1"/>
    <col min="4866" max="4866" width="116.6640625" style="2" customWidth="1"/>
    <col min="4867" max="4867" width="1.44140625" style="2" customWidth="1"/>
    <col min="4868" max="4868" width="12.44140625" style="2" customWidth="1"/>
    <col min="4869" max="4869" width="1.88671875" style="2" customWidth="1"/>
    <col min="4870" max="4870" width="14.33203125" style="2" customWidth="1"/>
    <col min="4871" max="4871" width="1.33203125" style="2" customWidth="1"/>
    <col min="4872" max="4872" width="15.109375" style="2" customWidth="1"/>
    <col min="4873" max="4873" width="1" style="2" customWidth="1"/>
    <col min="4874" max="4874" width="23.5546875" style="2" customWidth="1"/>
    <col min="4875" max="5120" width="8.88671875" style="2"/>
    <col min="5121" max="5121" width="6.109375" style="2" customWidth="1"/>
    <col min="5122" max="5122" width="116.6640625" style="2" customWidth="1"/>
    <col min="5123" max="5123" width="1.44140625" style="2" customWidth="1"/>
    <col min="5124" max="5124" width="12.44140625" style="2" customWidth="1"/>
    <col min="5125" max="5125" width="1.88671875" style="2" customWidth="1"/>
    <col min="5126" max="5126" width="14.33203125" style="2" customWidth="1"/>
    <col min="5127" max="5127" width="1.33203125" style="2" customWidth="1"/>
    <col min="5128" max="5128" width="15.109375" style="2" customWidth="1"/>
    <col min="5129" max="5129" width="1" style="2" customWidth="1"/>
    <col min="5130" max="5130" width="23.5546875" style="2" customWidth="1"/>
    <col min="5131" max="5376" width="8.88671875" style="2"/>
    <col min="5377" max="5377" width="6.109375" style="2" customWidth="1"/>
    <col min="5378" max="5378" width="116.6640625" style="2" customWidth="1"/>
    <col min="5379" max="5379" width="1.44140625" style="2" customWidth="1"/>
    <col min="5380" max="5380" width="12.44140625" style="2" customWidth="1"/>
    <col min="5381" max="5381" width="1.88671875" style="2" customWidth="1"/>
    <col min="5382" max="5382" width="14.33203125" style="2" customWidth="1"/>
    <col min="5383" max="5383" width="1.33203125" style="2" customWidth="1"/>
    <col min="5384" max="5384" width="15.109375" style="2" customWidth="1"/>
    <col min="5385" max="5385" width="1" style="2" customWidth="1"/>
    <col min="5386" max="5386" width="23.5546875" style="2" customWidth="1"/>
    <col min="5387" max="5632" width="8.88671875" style="2"/>
    <col min="5633" max="5633" width="6.109375" style="2" customWidth="1"/>
    <col min="5634" max="5634" width="116.6640625" style="2" customWidth="1"/>
    <col min="5635" max="5635" width="1.44140625" style="2" customWidth="1"/>
    <col min="5636" max="5636" width="12.44140625" style="2" customWidth="1"/>
    <col min="5637" max="5637" width="1.88671875" style="2" customWidth="1"/>
    <col min="5638" max="5638" width="14.33203125" style="2" customWidth="1"/>
    <col min="5639" max="5639" width="1.33203125" style="2" customWidth="1"/>
    <col min="5640" max="5640" width="15.109375" style="2" customWidth="1"/>
    <col min="5641" max="5641" width="1" style="2" customWidth="1"/>
    <col min="5642" max="5642" width="23.5546875" style="2" customWidth="1"/>
    <col min="5643" max="5888" width="8.88671875" style="2"/>
    <col min="5889" max="5889" width="6.109375" style="2" customWidth="1"/>
    <col min="5890" max="5890" width="116.6640625" style="2" customWidth="1"/>
    <col min="5891" max="5891" width="1.44140625" style="2" customWidth="1"/>
    <col min="5892" max="5892" width="12.44140625" style="2" customWidth="1"/>
    <col min="5893" max="5893" width="1.88671875" style="2" customWidth="1"/>
    <col min="5894" max="5894" width="14.33203125" style="2" customWidth="1"/>
    <col min="5895" max="5895" width="1.33203125" style="2" customWidth="1"/>
    <col min="5896" max="5896" width="15.109375" style="2" customWidth="1"/>
    <col min="5897" max="5897" width="1" style="2" customWidth="1"/>
    <col min="5898" max="5898" width="23.5546875" style="2" customWidth="1"/>
    <col min="5899" max="6144" width="8.88671875" style="2"/>
    <col min="6145" max="6145" width="6.109375" style="2" customWidth="1"/>
    <col min="6146" max="6146" width="116.6640625" style="2" customWidth="1"/>
    <col min="6147" max="6147" width="1.44140625" style="2" customWidth="1"/>
    <col min="6148" max="6148" width="12.44140625" style="2" customWidth="1"/>
    <col min="6149" max="6149" width="1.88671875" style="2" customWidth="1"/>
    <col min="6150" max="6150" width="14.33203125" style="2" customWidth="1"/>
    <col min="6151" max="6151" width="1.33203125" style="2" customWidth="1"/>
    <col min="6152" max="6152" width="15.109375" style="2" customWidth="1"/>
    <col min="6153" max="6153" width="1" style="2" customWidth="1"/>
    <col min="6154" max="6154" width="23.5546875" style="2" customWidth="1"/>
    <col min="6155" max="6400" width="8.88671875" style="2"/>
    <col min="6401" max="6401" width="6.109375" style="2" customWidth="1"/>
    <col min="6402" max="6402" width="116.6640625" style="2" customWidth="1"/>
    <col min="6403" max="6403" width="1.44140625" style="2" customWidth="1"/>
    <col min="6404" max="6404" width="12.44140625" style="2" customWidth="1"/>
    <col min="6405" max="6405" width="1.88671875" style="2" customWidth="1"/>
    <col min="6406" max="6406" width="14.33203125" style="2" customWidth="1"/>
    <col min="6407" max="6407" width="1.33203125" style="2" customWidth="1"/>
    <col min="6408" max="6408" width="15.109375" style="2" customWidth="1"/>
    <col min="6409" max="6409" width="1" style="2" customWidth="1"/>
    <col min="6410" max="6410" width="23.5546875" style="2" customWidth="1"/>
    <col min="6411" max="6656" width="8.88671875" style="2"/>
    <col min="6657" max="6657" width="6.109375" style="2" customWidth="1"/>
    <col min="6658" max="6658" width="116.6640625" style="2" customWidth="1"/>
    <col min="6659" max="6659" width="1.44140625" style="2" customWidth="1"/>
    <col min="6660" max="6660" width="12.44140625" style="2" customWidth="1"/>
    <col min="6661" max="6661" width="1.88671875" style="2" customWidth="1"/>
    <col min="6662" max="6662" width="14.33203125" style="2" customWidth="1"/>
    <col min="6663" max="6663" width="1.33203125" style="2" customWidth="1"/>
    <col min="6664" max="6664" width="15.109375" style="2" customWidth="1"/>
    <col min="6665" max="6665" width="1" style="2" customWidth="1"/>
    <col min="6666" max="6666" width="23.5546875" style="2" customWidth="1"/>
    <col min="6667" max="6912" width="8.88671875" style="2"/>
    <col min="6913" max="6913" width="6.109375" style="2" customWidth="1"/>
    <col min="6914" max="6914" width="116.6640625" style="2" customWidth="1"/>
    <col min="6915" max="6915" width="1.44140625" style="2" customWidth="1"/>
    <col min="6916" max="6916" width="12.44140625" style="2" customWidth="1"/>
    <col min="6917" max="6917" width="1.88671875" style="2" customWidth="1"/>
    <col min="6918" max="6918" width="14.33203125" style="2" customWidth="1"/>
    <col min="6919" max="6919" width="1.33203125" style="2" customWidth="1"/>
    <col min="6920" max="6920" width="15.109375" style="2" customWidth="1"/>
    <col min="6921" max="6921" width="1" style="2" customWidth="1"/>
    <col min="6922" max="6922" width="23.5546875" style="2" customWidth="1"/>
    <col min="6923" max="7168" width="8.88671875" style="2"/>
    <col min="7169" max="7169" width="6.109375" style="2" customWidth="1"/>
    <col min="7170" max="7170" width="116.6640625" style="2" customWidth="1"/>
    <col min="7171" max="7171" width="1.44140625" style="2" customWidth="1"/>
    <col min="7172" max="7172" width="12.44140625" style="2" customWidth="1"/>
    <col min="7173" max="7173" width="1.88671875" style="2" customWidth="1"/>
    <col min="7174" max="7174" width="14.33203125" style="2" customWidth="1"/>
    <col min="7175" max="7175" width="1.33203125" style="2" customWidth="1"/>
    <col min="7176" max="7176" width="15.109375" style="2" customWidth="1"/>
    <col min="7177" max="7177" width="1" style="2" customWidth="1"/>
    <col min="7178" max="7178" width="23.5546875" style="2" customWidth="1"/>
    <col min="7179" max="7424" width="8.88671875" style="2"/>
    <col min="7425" max="7425" width="6.109375" style="2" customWidth="1"/>
    <col min="7426" max="7426" width="116.6640625" style="2" customWidth="1"/>
    <col min="7427" max="7427" width="1.44140625" style="2" customWidth="1"/>
    <col min="7428" max="7428" width="12.44140625" style="2" customWidth="1"/>
    <col min="7429" max="7429" width="1.88671875" style="2" customWidth="1"/>
    <col min="7430" max="7430" width="14.33203125" style="2" customWidth="1"/>
    <col min="7431" max="7431" width="1.33203125" style="2" customWidth="1"/>
    <col min="7432" max="7432" width="15.109375" style="2" customWidth="1"/>
    <col min="7433" max="7433" width="1" style="2" customWidth="1"/>
    <col min="7434" max="7434" width="23.5546875" style="2" customWidth="1"/>
    <col min="7435" max="7680" width="8.88671875" style="2"/>
    <col min="7681" max="7681" width="6.109375" style="2" customWidth="1"/>
    <col min="7682" max="7682" width="116.6640625" style="2" customWidth="1"/>
    <col min="7683" max="7683" width="1.44140625" style="2" customWidth="1"/>
    <col min="7684" max="7684" width="12.44140625" style="2" customWidth="1"/>
    <col min="7685" max="7685" width="1.88671875" style="2" customWidth="1"/>
    <col min="7686" max="7686" width="14.33203125" style="2" customWidth="1"/>
    <col min="7687" max="7687" width="1.33203125" style="2" customWidth="1"/>
    <col min="7688" max="7688" width="15.109375" style="2" customWidth="1"/>
    <col min="7689" max="7689" width="1" style="2" customWidth="1"/>
    <col min="7690" max="7690" width="23.5546875" style="2" customWidth="1"/>
    <col min="7691" max="7936" width="8.88671875" style="2"/>
    <col min="7937" max="7937" width="6.109375" style="2" customWidth="1"/>
    <col min="7938" max="7938" width="116.6640625" style="2" customWidth="1"/>
    <col min="7939" max="7939" width="1.44140625" style="2" customWidth="1"/>
    <col min="7940" max="7940" width="12.44140625" style="2" customWidth="1"/>
    <col min="7941" max="7941" width="1.88671875" style="2" customWidth="1"/>
    <col min="7942" max="7942" width="14.33203125" style="2" customWidth="1"/>
    <col min="7943" max="7943" width="1.33203125" style="2" customWidth="1"/>
    <col min="7944" max="7944" width="15.109375" style="2" customWidth="1"/>
    <col min="7945" max="7945" width="1" style="2" customWidth="1"/>
    <col min="7946" max="7946" width="23.5546875" style="2" customWidth="1"/>
    <col min="7947" max="8192" width="8.88671875" style="2"/>
    <col min="8193" max="8193" width="6.109375" style="2" customWidth="1"/>
    <col min="8194" max="8194" width="116.6640625" style="2" customWidth="1"/>
    <col min="8195" max="8195" width="1.44140625" style="2" customWidth="1"/>
    <col min="8196" max="8196" width="12.44140625" style="2" customWidth="1"/>
    <col min="8197" max="8197" width="1.88671875" style="2" customWidth="1"/>
    <col min="8198" max="8198" width="14.33203125" style="2" customWidth="1"/>
    <col min="8199" max="8199" width="1.33203125" style="2" customWidth="1"/>
    <col min="8200" max="8200" width="15.109375" style="2" customWidth="1"/>
    <col min="8201" max="8201" width="1" style="2" customWidth="1"/>
    <col min="8202" max="8202" width="23.5546875" style="2" customWidth="1"/>
    <col min="8203" max="8448" width="8.88671875" style="2"/>
    <col min="8449" max="8449" width="6.109375" style="2" customWidth="1"/>
    <col min="8450" max="8450" width="116.6640625" style="2" customWidth="1"/>
    <col min="8451" max="8451" width="1.44140625" style="2" customWidth="1"/>
    <col min="8452" max="8452" width="12.44140625" style="2" customWidth="1"/>
    <col min="8453" max="8453" width="1.88671875" style="2" customWidth="1"/>
    <col min="8454" max="8454" width="14.33203125" style="2" customWidth="1"/>
    <col min="8455" max="8455" width="1.33203125" style="2" customWidth="1"/>
    <col min="8456" max="8456" width="15.109375" style="2" customWidth="1"/>
    <col min="8457" max="8457" width="1" style="2" customWidth="1"/>
    <col min="8458" max="8458" width="23.5546875" style="2" customWidth="1"/>
    <col min="8459" max="8704" width="8.88671875" style="2"/>
    <col min="8705" max="8705" width="6.109375" style="2" customWidth="1"/>
    <col min="8706" max="8706" width="116.6640625" style="2" customWidth="1"/>
    <col min="8707" max="8707" width="1.44140625" style="2" customWidth="1"/>
    <col min="8708" max="8708" width="12.44140625" style="2" customWidth="1"/>
    <col min="8709" max="8709" width="1.88671875" style="2" customWidth="1"/>
    <col min="8710" max="8710" width="14.33203125" style="2" customWidth="1"/>
    <col min="8711" max="8711" width="1.33203125" style="2" customWidth="1"/>
    <col min="8712" max="8712" width="15.109375" style="2" customWidth="1"/>
    <col min="8713" max="8713" width="1" style="2" customWidth="1"/>
    <col min="8714" max="8714" width="23.5546875" style="2" customWidth="1"/>
    <col min="8715" max="8960" width="8.88671875" style="2"/>
    <col min="8961" max="8961" width="6.109375" style="2" customWidth="1"/>
    <col min="8962" max="8962" width="116.6640625" style="2" customWidth="1"/>
    <col min="8963" max="8963" width="1.44140625" style="2" customWidth="1"/>
    <col min="8964" max="8964" width="12.44140625" style="2" customWidth="1"/>
    <col min="8965" max="8965" width="1.88671875" style="2" customWidth="1"/>
    <col min="8966" max="8966" width="14.33203125" style="2" customWidth="1"/>
    <col min="8967" max="8967" width="1.33203125" style="2" customWidth="1"/>
    <col min="8968" max="8968" width="15.109375" style="2" customWidth="1"/>
    <col min="8969" max="8969" width="1" style="2" customWidth="1"/>
    <col min="8970" max="8970" width="23.5546875" style="2" customWidth="1"/>
    <col min="8971" max="9216" width="8.88671875" style="2"/>
    <col min="9217" max="9217" width="6.109375" style="2" customWidth="1"/>
    <col min="9218" max="9218" width="116.6640625" style="2" customWidth="1"/>
    <col min="9219" max="9219" width="1.44140625" style="2" customWidth="1"/>
    <col min="9220" max="9220" width="12.44140625" style="2" customWidth="1"/>
    <col min="9221" max="9221" width="1.88671875" style="2" customWidth="1"/>
    <col min="9222" max="9222" width="14.33203125" style="2" customWidth="1"/>
    <col min="9223" max="9223" width="1.33203125" style="2" customWidth="1"/>
    <col min="9224" max="9224" width="15.109375" style="2" customWidth="1"/>
    <col min="9225" max="9225" width="1" style="2" customWidth="1"/>
    <col min="9226" max="9226" width="23.5546875" style="2" customWidth="1"/>
    <col min="9227" max="9472" width="8.88671875" style="2"/>
    <col min="9473" max="9473" width="6.109375" style="2" customWidth="1"/>
    <col min="9474" max="9474" width="116.6640625" style="2" customWidth="1"/>
    <col min="9475" max="9475" width="1.44140625" style="2" customWidth="1"/>
    <col min="9476" max="9476" width="12.44140625" style="2" customWidth="1"/>
    <col min="9477" max="9477" width="1.88671875" style="2" customWidth="1"/>
    <col min="9478" max="9478" width="14.33203125" style="2" customWidth="1"/>
    <col min="9479" max="9479" width="1.33203125" style="2" customWidth="1"/>
    <col min="9480" max="9480" width="15.109375" style="2" customWidth="1"/>
    <col min="9481" max="9481" width="1" style="2" customWidth="1"/>
    <col min="9482" max="9482" width="23.5546875" style="2" customWidth="1"/>
    <col min="9483" max="9728" width="8.88671875" style="2"/>
    <col min="9729" max="9729" width="6.109375" style="2" customWidth="1"/>
    <col min="9730" max="9730" width="116.6640625" style="2" customWidth="1"/>
    <col min="9731" max="9731" width="1.44140625" style="2" customWidth="1"/>
    <col min="9732" max="9732" width="12.44140625" style="2" customWidth="1"/>
    <col min="9733" max="9733" width="1.88671875" style="2" customWidth="1"/>
    <col min="9734" max="9734" width="14.33203125" style="2" customWidth="1"/>
    <col min="9735" max="9735" width="1.33203125" style="2" customWidth="1"/>
    <col min="9736" max="9736" width="15.109375" style="2" customWidth="1"/>
    <col min="9737" max="9737" width="1" style="2" customWidth="1"/>
    <col min="9738" max="9738" width="23.5546875" style="2" customWidth="1"/>
    <col min="9739" max="9984" width="8.88671875" style="2"/>
    <col min="9985" max="9985" width="6.109375" style="2" customWidth="1"/>
    <col min="9986" max="9986" width="116.6640625" style="2" customWidth="1"/>
    <col min="9987" max="9987" width="1.44140625" style="2" customWidth="1"/>
    <col min="9988" max="9988" width="12.44140625" style="2" customWidth="1"/>
    <col min="9989" max="9989" width="1.88671875" style="2" customWidth="1"/>
    <col min="9990" max="9990" width="14.33203125" style="2" customWidth="1"/>
    <col min="9991" max="9991" width="1.33203125" style="2" customWidth="1"/>
    <col min="9992" max="9992" width="15.109375" style="2" customWidth="1"/>
    <col min="9993" max="9993" width="1" style="2" customWidth="1"/>
    <col min="9994" max="9994" width="23.5546875" style="2" customWidth="1"/>
    <col min="9995" max="10240" width="8.88671875" style="2"/>
    <col min="10241" max="10241" width="6.109375" style="2" customWidth="1"/>
    <col min="10242" max="10242" width="116.6640625" style="2" customWidth="1"/>
    <col min="10243" max="10243" width="1.44140625" style="2" customWidth="1"/>
    <col min="10244" max="10244" width="12.44140625" style="2" customWidth="1"/>
    <col min="10245" max="10245" width="1.88671875" style="2" customWidth="1"/>
    <col min="10246" max="10246" width="14.33203125" style="2" customWidth="1"/>
    <col min="10247" max="10247" width="1.33203125" style="2" customWidth="1"/>
    <col min="10248" max="10248" width="15.109375" style="2" customWidth="1"/>
    <col min="10249" max="10249" width="1" style="2" customWidth="1"/>
    <col min="10250" max="10250" width="23.5546875" style="2" customWidth="1"/>
    <col min="10251" max="10496" width="8.88671875" style="2"/>
    <col min="10497" max="10497" width="6.109375" style="2" customWidth="1"/>
    <col min="10498" max="10498" width="116.6640625" style="2" customWidth="1"/>
    <col min="10499" max="10499" width="1.44140625" style="2" customWidth="1"/>
    <col min="10500" max="10500" width="12.44140625" style="2" customWidth="1"/>
    <col min="10501" max="10501" width="1.88671875" style="2" customWidth="1"/>
    <col min="10502" max="10502" width="14.33203125" style="2" customWidth="1"/>
    <col min="10503" max="10503" width="1.33203125" style="2" customWidth="1"/>
    <col min="10504" max="10504" width="15.109375" style="2" customWidth="1"/>
    <col min="10505" max="10505" width="1" style="2" customWidth="1"/>
    <col min="10506" max="10506" width="23.5546875" style="2" customWidth="1"/>
    <col min="10507" max="10752" width="8.88671875" style="2"/>
    <col min="10753" max="10753" width="6.109375" style="2" customWidth="1"/>
    <col min="10754" max="10754" width="116.6640625" style="2" customWidth="1"/>
    <col min="10755" max="10755" width="1.44140625" style="2" customWidth="1"/>
    <col min="10756" max="10756" width="12.44140625" style="2" customWidth="1"/>
    <col min="10757" max="10757" width="1.88671875" style="2" customWidth="1"/>
    <col min="10758" max="10758" width="14.33203125" style="2" customWidth="1"/>
    <col min="10759" max="10759" width="1.33203125" style="2" customWidth="1"/>
    <col min="10760" max="10760" width="15.109375" style="2" customWidth="1"/>
    <col min="10761" max="10761" width="1" style="2" customWidth="1"/>
    <col min="10762" max="10762" width="23.5546875" style="2" customWidth="1"/>
    <col min="10763" max="11008" width="8.88671875" style="2"/>
    <col min="11009" max="11009" width="6.109375" style="2" customWidth="1"/>
    <col min="11010" max="11010" width="116.6640625" style="2" customWidth="1"/>
    <col min="11011" max="11011" width="1.44140625" style="2" customWidth="1"/>
    <col min="11012" max="11012" width="12.44140625" style="2" customWidth="1"/>
    <col min="11013" max="11013" width="1.88671875" style="2" customWidth="1"/>
    <col min="11014" max="11014" width="14.33203125" style="2" customWidth="1"/>
    <col min="11015" max="11015" width="1.33203125" style="2" customWidth="1"/>
    <col min="11016" max="11016" width="15.109375" style="2" customWidth="1"/>
    <col min="11017" max="11017" width="1" style="2" customWidth="1"/>
    <col min="11018" max="11018" width="23.5546875" style="2" customWidth="1"/>
    <col min="11019" max="11264" width="8.88671875" style="2"/>
    <col min="11265" max="11265" width="6.109375" style="2" customWidth="1"/>
    <col min="11266" max="11266" width="116.6640625" style="2" customWidth="1"/>
    <col min="11267" max="11267" width="1.44140625" style="2" customWidth="1"/>
    <col min="11268" max="11268" width="12.44140625" style="2" customWidth="1"/>
    <col min="11269" max="11269" width="1.88671875" style="2" customWidth="1"/>
    <col min="11270" max="11270" width="14.33203125" style="2" customWidth="1"/>
    <col min="11271" max="11271" width="1.33203125" style="2" customWidth="1"/>
    <col min="11272" max="11272" width="15.109375" style="2" customWidth="1"/>
    <col min="11273" max="11273" width="1" style="2" customWidth="1"/>
    <col min="11274" max="11274" width="23.5546875" style="2" customWidth="1"/>
    <col min="11275" max="11520" width="8.88671875" style="2"/>
    <col min="11521" max="11521" width="6.109375" style="2" customWidth="1"/>
    <col min="11522" max="11522" width="116.6640625" style="2" customWidth="1"/>
    <col min="11523" max="11523" width="1.44140625" style="2" customWidth="1"/>
    <col min="11524" max="11524" width="12.44140625" style="2" customWidth="1"/>
    <col min="11525" max="11525" width="1.88671875" style="2" customWidth="1"/>
    <col min="11526" max="11526" width="14.33203125" style="2" customWidth="1"/>
    <col min="11527" max="11527" width="1.33203125" style="2" customWidth="1"/>
    <col min="11528" max="11528" width="15.109375" style="2" customWidth="1"/>
    <col min="11529" max="11529" width="1" style="2" customWidth="1"/>
    <col min="11530" max="11530" width="23.5546875" style="2" customWidth="1"/>
    <col min="11531" max="11776" width="8.88671875" style="2"/>
    <col min="11777" max="11777" width="6.109375" style="2" customWidth="1"/>
    <col min="11778" max="11778" width="116.6640625" style="2" customWidth="1"/>
    <col min="11779" max="11779" width="1.44140625" style="2" customWidth="1"/>
    <col min="11780" max="11780" width="12.44140625" style="2" customWidth="1"/>
    <col min="11781" max="11781" width="1.88671875" style="2" customWidth="1"/>
    <col min="11782" max="11782" width="14.33203125" style="2" customWidth="1"/>
    <col min="11783" max="11783" width="1.33203125" style="2" customWidth="1"/>
    <col min="11784" max="11784" width="15.109375" style="2" customWidth="1"/>
    <col min="11785" max="11785" width="1" style="2" customWidth="1"/>
    <col min="11786" max="11786" width="23.5546875" style="2" customWidth="1"/>
    <col min="11787" max="12032" width="8.88671875" style="2"/>
    <col min="12033" max="12033" width="6.109375" style="2" customWidth="1"/>
    <col min="12034" max="12034" width="116.6640625" style="2" customWidth="1"/>
    <col min="12035" max="12035" width="1.44140625" style="2" customWidth="1"/>
    <col min="12036" max="12036" width="12.44140625" style="2" customWidth="1"/>
    <col min="12037" max="12037" width="1.88671875" style="2" customWidth="1"/>
    <col min="12038" max="12038" width="14.33203125" style="2" customWidth="1"/>
    <col min="12039" max="12039" width="1.33203125" style="2" customWidth="1"/>
    <col min="12040" max="12040" width="15.109375" style="2" customWidth="1"/>
    <col min="12041" max="12041" width="1" style="2" customWidth="1"/>
    <col min="12042" max="12042" width="23.5546875" style="2" customWidth="1"/>
    <col min="12043" max="12288" width="8.88671875" style="2"/>
    <col min="12289" max="12289" width="6.109375" style="2" customWidth="1"/>
    <col min="12290" max="12290" width="116.6640625" style="2" customWidth="1"/>
    <col min="12291" max="12291" width="1.44140625" style="2" customWidth="1"/>
    <col min="12292" max="12292" width="12.44140625" style="2" customWidth="1"/>
    <col min="12293" max="12293" width="1.88671875" style="2" customWidth="1"/>
    <col min="12294" max="12294" width="14.33203125" style="2" customWidth="1"/>
    <col min="12295" max="12295" width="1.33203125" style="2" customWidth="1"/>
    <col min="12296" max="12296" width="15.109375" style="2" customWidth="1"/>
    <col min="12297" max="12297" width="1" style="2" customWidth="1"/>
    <col min="12298" max="12298" width="23.5546875" style="2" customWidth="1"/>
    <col min="12299" max="12544" width="8.88671875" style="2"/>
    <col min="12545" max="12545" width="6.109375" style="2" customWidth="1"/>
    <col min="12546" max="12546" width="116.6640625" style="2" customWidth="1"/>
    <col min="12547" max="12547" width="1.44140625" style="2" customWidth="1"/>
    <col min="12548" max="12548" width="12.44140625" style="2" customWidth="1"/>
    <col min="12549" max="12549" width="1.88671875" style="2" customWidth="1"/>
    <col min="12550" max="12550" width="14.33203125" style="2" customWidth="1"/>
    <col min="12551" max="12551" width="1.33203125" style="2" customWidth="1"/>
    <col min="12552" max="12552" width="15.109375" style="2" customWidth="1"/>
    <col min="12553" max="12553" width="1" style="2" customWidth="1"/>
    <col min="12554" max="12554" width="23.5546875" style="2" customWidth="1"/>
    <col min="12555" max="12800" width="8.88671875" style="2"/>
    <col min="12801" max="12801" width="6.109375" style="2" customWidth="1"/>
    <col min="12802" max="12802" width="116.6640625" style="2" customWidth="1"/>
    <col min="12803" max="12803" width="1.44140625" style="2" customWidth="1"/>
    <col min="12804" max="12804" width="12.44140625" style="2" customWidth="1"/>
    <col min="12805" max="12805" width="1.88671875" style="2" customWidth="1"/>
    <col min="12806" max="12806" width="14.33203125" style="2" customWidth="1"/>
    <col min="12807" max="12807" width="1.33203125" style="2" customWidth="1"/>
    <col min="12808" max="12808" width="15.109375" style="2" customWidth="1"/>
    <col min="12809" max="12809" width="1" style="2" customWidth="1"/>
    <col min="12810" max="12810" width="23.5546875" style="2" customWidth="1"/>
    <col min="12811" max="13056" width="8.88671875" style="2"/>
    <col min="13057" max="13057" width="6.109375" style="2" customWidth="1"/>
    <col min="13058" max="13058" width="116.6640625" style="2" customWidth="1"/>
    <col min="13059" max="13059" width="1.44140625" style="2" customWidth="1"/>
    <col min="13060" max="13060" width="12.44140625" style="2" customWidth="1"/>
    <col min="13061" max="13061" width="1.88671875" style="2" customWidth="1"/>
    <col min="13062" max="13062" width="14.33203125" style="2" customWidth="1"/>
    <col min="13063" max="13063" width="1.33203125" style="2" customWidth="1"/>
    <col min="13064" max="13064" width="15.109375" style="2" customWidth="1"/>
    <col min="13065" max="13065" width="1" style="2" customWidth="1"/>
    <col min="13066" max="13066" width="23.5546875" style="2" customWidth="1"/>
    <col min="13067" max="13312" width="8.88671875" style="2"/>
    <col min="13313" max="13313" width="6.109375" style="2" customWidth="1"/>
    <col min="13314" max="13314" width="116.6640625" style="2" customWidth="1"/>
    <col min="13315" max="13315" width="1.44140625" style="2" customWidth="1"/>
    <col min="13316" max="13316" width="12.44140625" style="2" customWidth="1"/>
    <col min="13317" max="13317" width="1.88671875" style="2" customWidth="1"/>
    <col min="13318" max="13318" width="14.33203125" style="2" customWidth="1"/>
    <col min="13319" max="13319" width="1.33203125" style="2" customWidth="1"/>
    <col min="13320" max="13320" width="15.109375" style="2" customWidth="1"/>
    <col min="13321" max="13321" width="1" style="2" customWidth="1"/>
    <col min="13322" max="13322" width="23.5546875" style="2" customWidth="1"/>
    <col min="13323" max="13568" width="8.88671875" style="2"/>
    <col min="13569" max="13569" width="6.109375" style="2" customWidth="1"/>
    <col min="13570" max="13570" width="116.6640625" style="2" customWidth="1"/>
    <col min="13571" max="13571" width="1.44140625" style="2" customWidth="1"/>
    <col min="13572" max="13572" width="12.44140625" style="2" customWidth="1"/>
    <col min="13573" max="13573" width="1.88671875" style="2" customWidth="1"/>
    <col min="13574" max="13574" width="14.33203125" style="2" customWidth="1"/>
    <col min="13575" max="13575" width="1.33203125" style="2" customWidth="1"/>
    <col min="13576" max="13576" width="15.109375" style="2" customWidth="1"/>
    <col min="13577" max="13577" width="1" style="2" customWidth="1"/>
    <col min="13578" max="13578" width="23.5546875" style="2" customWidth="1"/>
    <col min="13579" max="13824" width="8.88671875" style="2"/>
    <col min="13825" max="13825" width="6.109375" style="2" customWidth="1"/>
    <col min="13826" max="13826" width="116.6640625" style="2" customWidth="1"/>
    <col min="13827" max="13827" width="1.44140625" style="2" customWidth="1"/>
    <col min="13828" max="13828" width="12.44140625" style="2" customWidth="1"/>
    <col min="13829" max="13829" width="1.88671875" style="2" customWidth="1"/>
    <col min="13830" max="13830" width="14.33203125" style="2" customWidth="1"/>
    <col min="13831" max="13831" width="1.33203125" style="2" customWidth="1"/>
    <col min="13832" max="13832" width="15.109375" style="2" customWidth="1"/>
    <col min="13833" max="13833" width="1" style="2" customWidth="1"/>
    <col min="13834" max="13834" width="23.5546875" style="2" customWidth="1"/>
    <col min="13835" max="14080" width="8.88671875" style="2"/>
    <col min="14081" max="14081" width="6.109375" style="2" customWidth="1"/>
    <col min="14082" max="14082" width="116.6640625" style="2" customWidth="1"/>
    <col min="14083" max="14083" width="1.44140625" style="2" customWidth="1"/>
    <col min="14084" max="14084" width="12.44140625" style="2" customWidth="1"/>
    <col min="14085" max="14085" width="1.88671875" style="2" customWidth="1"/>
    <col min="14086" max="14086" width="14.33203125" style="2" customWidth="1"/>
    <col min="14087" max="14087" width="1.33203125" style="2" customWidth="1"/>
    <col min="14088" max="14088" width="15.109375" style="2" customWidth="1"/>
    <col min="14089" max="14089" width="1" style="2" customWidth="1"/>
    <col min="14090" max="14090" width="23.5546875" style="2" customWidth="1"/>
    <col min="14091" max="14336" width="8.88671875" style="2"/>
    <col min="14337" max="14337" width="6.109375" style="2" customWidth="1"/>
    <col min="14338" max="14338" width="116.6640625" style="2" customWidth="1"/>
    <col min="14339" max="14339" width="1.44140625" style="2" customWidth="1"/>
    <col min="14340" max="14340" width="12.44140625" style="2" customWidth="1"/>
    <col min="14341" max="14341" width="1.88671875" style="2" customWidth="1"/>
    <col min="14342" max="14342" width="14.33203125" style="2" customWidth="1"/>
    <col min="14343" max="14343" width="1.33203125" style="2" customWidth="1"/>
    <col min="14344" max="14344" width="15.109375" style="2" customWidth="1"/>
    <col min="14345" max="14345" width="1" style="2" customWidth="1"/>
    <col min="14346" max="14346" width="23.5546875" style="2" customWidth="1"/>
    <col min="14347" max="14592" width="8.88671875" style="2"/>
    <col min="14593" max="14593" width="6.109375" style="2" customWidth="1"/>
    <col min="14594" max="14594" width="116.6640625" style="2" customWidth="1"/>
    <col min="14595" max="14595" width="1.44140625" style="2" customWidth="1"/>
    <col min="14596" max="14596" width="12.44140625" style="2" customWidth="1"/>
    <col min="14597" max="14597" width="1.88671875" style="2" customWidth="1"/>
    <col min="14598" max="14598" width="14.33203125" style="2" customWidth="1"/>
    <col min="14599" max="14599" width="1.33203125" style="2" customWidth="1"/>
    <col min="14600" max="14600" width="15.109375" style="2" customWidth="1"/>
    <col min="14601" max="14601" width="1" style="2" customWidth="1"/>
    <col min="14602" max="14602" width="23.5546875" style="2" customWidth="1"/>
    <col min="14603" max="14848" width="8.88671875" style="2"/>
    <col min="14849" max="14849" width="6.109375" style="2" customWidth="1"/>
    <col min="14850" max="14850" width="116.6640625" style="2" customWidth="1"/>
    <col min="14851" max="14851" width="1.44140625" style="2" customWidth="1"/>
    <col min="14852" max="14852" width="12.44140625" style="2" customWidth="1"/>
    <col min="14853" max="14853" width="1.88671875" style="2" customWidth="1"/>
    <col min="14854" max="14854" width="14.33203125" style="2" customWidth="1"/>
    <col min="14855" max="14855" width="1.33203125" style="2" customWidth="1"/>
    <col min="14856" max="14856" width="15.109375" style="2" customWidth="1"/>
    <col min="14857" max="14857" width="1" style="2" customWidth="1"/>
    <col min="14858" max="14858" width="23.5546875" style="2" customWidth="1"/>
    <col min="14859" max="15104" width="8.88671875" style="2"/>
    <col min="15105" max="15105" width="6.109375" style="2" customWidth="1"/>
    <col min="15106" max="15106" width="116.6640625" style="2" customWidth="1"/>
    <col min="15107" max="15107" width="1.44140625" style="2" customWidth="1"/>
    <col min="15108" max="15108" width="12.44140625" style="2" customWidth="1"/>
    <col min="15109" max="15109" width="1.88671875" style="2" customWidth="1"/>
    <col min="15110" max="15110" width="14.33203125" style="2" customWidth="1"/>
    <col min="15111" max="15111" width="1.33203125" style="2" customWidth="1"/>
    <col min="15112" max="15112" width="15.109375" style="2" customWidth="1"/>
    <col min="15113" max="15113" width="1" style="2" customWidth="1"/>
    <col min="15114" max="15114" width="23.5546875" style="2" customWidth="1"/>
    <col min="15115" max="15360" width="8.88671875" style="2"/>
    <col min="15361" max="15361" width="6.109375" style="2" customWidth="1"/>
    <col min="15362" max="15362" width="116.6640625" style="2" customWidth="1"/>
    <col min="15363" max="15363" width="1.44140625" style="2" customWidth="1"/>
    <col min="15364" max="15364" width="12.44140625" style="2" customWidth="1"/>
    <col min="15365" max="15365" width="1.88671875" style="2" customWidth="1"/>
    <col min="15366" max="15366" width="14.33203125" style="2" customWidth="1"/>
    <col min="15367" max="15367" width="1.33203125" style="2" customWidth="1"/>
    <col min="15368" max="15368" width="15.109375" style="2" customWidth="1"/>
    <col min="15369" max="15369" width="1" style="2" customWidth="1"/>
    <col min="15370" max="15370" width="23.5546875" style="2" customWidth="1"/>
    <col min="15371" max="15616" width="8.88671875" style="2"/>
    <col min="15617" max="15617" width="6.109375" style="2" customWidth="1"/>
    <col min="15618" max="15618" width="116.6640625" style="2" customWidth="1"/>
    <col min="15619" max="15619" width="1.44140625" style="2" customWidth="1"/>
    <col min="15620" max="15620" width="12.44140625" style="2" customWidth="1"/>
    <col min="15621" max="15621" width="1.88671875" style="2" customWidth="1"/>
    <col min="15622" max="15622" width="14.33203125" style="2" customWidth="1"/>
    <col min="15623" max="15623" width="1.33203125" style="2" customWidth="1"/>
    <col min="15624" max="15624" width="15.109375" style="2" customWidth="1"/>
    <col min="15625" max="15625" width="1" style="2" customWidth="1"/>
    <col min="15626" max="15626" width="23.5546875" style="2" customWidth="1"/>
    <col min="15627" max="15872" width="8.88671875" style="2"/>
    <col min="15873" max="15873" width="6.109375" style="2" customWidth="1"/>
    <col min="15874" max="15874" width="116.6640625" style="2" customWidth="1"/>
    <col min="15875" max="15875" width="1.44140625" style="2" customWidth="1"/>
    <col min="15876" max="15876" width="12.44140625" style="2" customWidth="1"/>
    <col min="15877" max="15877" width="1.88671875" style="2" customWidth="1"/>
    <col min="15878" max="15878" width="14.33203125" style="2" customWidth="1"/>
    <col min="15879" max="15879" width="1.33203125" style="2" customWidth="1"/>
    <col min="15880" max="15880" width="15.109375" style="2" customWidth="1"/>
    <col min="15881" max="15881" width="1" style="2" customWidth="1"/>
    <col min="15882" max="15882" width="23.5546875" style="2" customWidth="1"/>
    <col min="15883" max="16128" width="8.88671875" style="2"/>
    <col min="16129" max="16129" width="6.109375" style="2" customWidth="1"/>
    <col min="16130" max="16130" width="116.6640625" style="2" customWidth="1"/>
    <col min="16131" max="16131" width="1.44140625" style="2" customWidth="1"/>
    <col min="16132" max="16132" width="12.44140625" style="2" customWidth="1"/>
    <col min="16133" max="16133" width="1.88671875" style="2" customWidth="1"/>
    <col min="16134" max="16134" width="14.33203125" style="2" customWidth="1"/>
    <col min="16135" max="16135" width="1.33203125" style="2" customWidth="1"/>
    <col min="16136" max="16136" width="15.109375" style="2" customWidth="1"/>
    <col min="16137" max="16137" width="1" style="2" customWidth="1"/>
    <col min="16138" max="16138" width="23.5546875" style="2" customWidth="1"/>
    <col min="16139" max="16384" width="8.88671875" style="2"/>
  </cols>
  <sheetData>
    <row r="2" spans="1:10" ht="20.100000000000001" customHeight="1">
      <c r="A2" s="275" t="s">
        <v>1</v>
      </c>
      <c r="B2" s="275"/>
      <c r="C2" s="275"/>
      <c r="D2" s="275"/>
      <c r="E2" s="275"/>
      <c r="F2" s="275"/>
      <c r="G2" s="275"/>
      <c r="H2" s="275"/>
      <c r="I2" s="275"/>
      <c r="J2" s="275"/>
    </row>
    <row r="3" spans="1:10" ht="10.5" customHeight="1" thickBot="1">
      <c r="A3" s="3"/>
    </row>
    <row r="4" spans="1:10" ht="23.25" customHeight="1">
      <c r="A4" s="276" t="s">
        <v>2</v>
      </c>
      <c r="B4" s="277"/>
      <c r="D4" s="278" t="s">
        <v>3</v>
      </c>
      <c r="E4" s="279"/>
      <c r="F4" s="279"/>
      <c r="G4" s="279"/>
      <c r="H4" s="279"/>
      <c r="I4" s="279"/>
      <c r="J4" s="280"/>
    </row>
    <row r="5" spans="1:10" ht="23.25" customHeight="1" thickBot="1">
      <c r="A5" s="4"/>
      <c r="B5" s="5" t="s">
        <v>4</v>
      </c>
      <c r="D5" s="281"/>
      <c r="E5" s="282"/>
      <c r="F5" s="282"/>
      <c r="G5" s="282"/>
      <c r="H5" s="282"/>
      <c r="I5" s="282"/>
      <c r="J5" s="283"/>
    </row>
    <row r="6" spans="1:10" ht="5.0999999999999996" customHeight="1" thickBot="1">
      <c r="A6" s="6"/>
      <c r="D6" s="7"/>
      <c r="E6" s="7"/>
      <c r="F6" s="7"/>
      <c r="G6" s="7"/>
      <c r="H6" s="7"/>
      <c r="I6" s="7"/>
      <c r="J6" s="7"/>
    </row>
    <row r="7" spans="1:10" ht="20.100000000000001" customHeight="1">
      <c r="A7" s="284" t="s">
        <v>5</v>
      </c>
      <c r="B7" s="285"/>
      <c r="D7" s="286"/>
      <c r="E7" s="287"/>
      <c r="F7" s="287"/>
      <c r="G7" s="287"/>
      <c r="H7" s="287"/>
      <c r="I7" s="287"/>
      <c r="J7" s="288"/>
    </row>
    <row r="8" spans="1:10" ht="20.100000000000001" customHeight="1" thickBot="1">
      <c r="A8" s="289" t="s">
        <v>6</v>
      </c>
      <c r="B8" s="290"/>
      <c r="C8" s="8"/>
      <c r="D8" s="291" t="s">
        <v>7</v>
      </c>
      <c r="E8" s="292"/>
      <c r="F8" s="292"/>
      <c r="G8" s="292"/>
      <c r="H8" s="292"/>
      <c r="I8" s="292"/>
      <c r="J8" s="293"/>
    </row>
    <row r="9" spans="1:10" ht="5.0999999999999996" customHeight="1" thickBot="1"/>
    <row r="10" spans="1:10" ht="15" customHeight="1">
      <c r="A10" s="6"/>
      <c r="D10" s="10" t="s">
        <v>8</v>
      </c>
      <c r="E10" s="11"/>
      <c r="F10" s="294"/>
      <c r="G10" s="295"/>
      <c r="H10" s="295"/>
      <c r="I10" s="295"/>
      <c r="J10" s="296"/>
    </row>
    <row r="11" spans="1:10" ht="15" customHeight="1">
      <c r="D11" s="12" t="s">
        <v>9</v>
      </c>
      <c r="E11" s="13"/>
      <c r="F11" s="297"/>
      <c r="G11" s="298"/>
      <c r="H11" s="298"/>
      <c r="I11" s="298"/>
      <c r="J11" s="299"/>
    </row>
    <row r="12" spans="1:10" ht="15" customHeight="1">
      <c r="D12" s="12" t="s">
        <v>10</v>
      </c>
      <c r="E12" s="13"/>
      <c r="F12" s="14"/>
      <c r="G12" s="15"/>
      <c r="H12" s="15"/>
      <c r="I12" s="16"/>
      <c r="J12" s="17"/>
    </row>
    <row r="13" spans="1:10" ht="5.0999999999999996" customHeight="1" thickBot="1">
      <c r="D13" s="18"/>
      <c r="H13" s="18"/>
    </row>
    <row r="14" spans="1:10" ht="9.9" customHeight="1" thickBot="1">
      <c r="A14" s="19"/>
      <c r="B14" s="20"/>
      <c r="C14" s="20"/>
      <c r="D14" s="21"/>
      <c r="E14" s="20"/>
      <c r="F14" s="20"/>
      <c r="G14" s="20"/>
      <c r="H14" s="21"/>
      <c r="I14" s="20"/>
      <c r="J14" s="22"/>
    </row>
    <row r="15" spans="1:10" ht="9.9" customHeight="1">
      <c r="D15" s="18"/>
      <c r="H15" s="18"/>
    </row>
    <row r="16" spans="1:10">
      <c r="A16" s="23" t="s">
        <v>11</v>
      </c>
    </row>
    <row r="17" spans="1:10" ht="20.100000000000001" customHeight="1">
      <c r="A17" s="24" t="s">
        <v>12</v>
      </c>
      <c r="D17" s="18"/>
      <c r="H17" s="18"/>
    </row>
    <row r="18" spans="1:10" ht="12" customHeight="1" thickBot="1">
      <c r="A18" s="6"/>
      <c r="D18" s="18"/>
      <c r="H18" s="18"/>
    </row>
    <row r="19" spans="1:10" ht="20.100000000000001" customHeight="1">
      <c r="A19" s="25"/>
      <c r="B19" s="26" t="s">
        <v>13</v>
      </c>
      <c r="D19" s="27" t="s">
        <v>14</v>
      </c>
      <c r="E19" s="28"/>
      <c r="F19" s="27" t="s">
        <v>15</v>
      </c>
      <c r="G19" s="28"/>
      <c r="H19" s="27" t="s">
        <v>16</v>
      </c>
      <c r="I19" s="28"/>
      <c r="J19" s="27" t="s">
        <v>17</v>
      </c>
    </row>
    <row r="20" spans="1:10" ht="27.6" customHeight="1" thickBot="1">
      <c r="A20" s="29"/>
      <c r="B20" s="30" t="s">
        <v>18</v>
      </c>
      <c r="D20" s="31" t="s">
        <v>19</v>
      </c>
      <c r="E20" s="28"/>
      <c r="F20" s="31" t="s">
        <v>20</v>
      </c>
      <c r="G20" s="28"/>
      <c r="H20" s="31" t="s">
        <v>21</v>
      </c>
      <c r="I20" s="28"/>
      <c r="J20" s="31" t="s">
        <v>22</v>
      </c>
    </row>
    <row r="21" spans="1:10" ht="5.0999999999999996" customHeight="1">
      <c r="D21" s="32"/>
      <c r="E21" s="32"/>
      <c r="F21" s="32"/>
      <c r="G21" s="32"/>
      <c r="H21" s="32"/>
      <c r="I21" s="32"/>
      <c r="J21" s="32"/>
    </row>
    <row r="22" spans="1:10" ht="9.9" customHeight="1" thickBot="1">
      <c r="A22" s="24"/>
      <c r="B22" s="33"/>
    </row>
    <row r="23" spans="1:10" ht="20.100000000000001" customHeight="1" thickBot="1">
      <c r="A23" s="34">
        <v>1</v>
      </c>
      <c r="B23" s="273" t="s">
        <v>23</v>
      </c>
      <c r="C23" s="261"/>
      <c r="D23" s="261"/>
      <c r="E23" s="261"/>
      <c r="F23" s="261"/>
      <c r="G23" s="261"/>
      <c r="H23" s="261"/>
      <c r="I23" s="261"/>
      <c r="J23" s="262"/>
    </row>
    <row r="24" spans="1:10" ht="6.9" customHeight="1" thickBot="1">
      <c r="A24" s="24"/>
      <c r="B24" s="33"/>
      <c r="D24" s="32"/>
    </row>
    <row r="25" spans="1:10" ht="18.899999999999999" customHeight="1">
      <c r="A25" s="241">
        <v>1.1000000000000001</v>
      </c>
      <c r="B25" s="35" t="s">
        <v>24</v>
      </c>
      <c r="D25" s="36" t="s">
        <v>25</v>
      </c>
      <c r="F25" s="259">
        <v>1</v>
      </c>
      <c r="G25" s="245" t="s">
        <v>26</v>
      </c>
      <c r="H25" s="250"/>
      <c r="I25" s="274"/>
      <c r="J25" s="248">
        <f>H25*F25</f>
        <v>0</v>
      </c>
    </row>
    <row r="26" spans="1:10" ht="18.899999999999999" customHeight="1" thickBot="1">
      <c r="A26" s="242"/>
      <c r="B26" s="37" t="s">
        <v>27</v>
      </c>
      <c r="D26" s="38" t="s">
        <v>28</v>
      </c>
      <c r="F26" s="260"/>
      <c r="G26" s="245"/>
      <c r="H26" s="251"/>
      <c r="I26" s="274"/>
      <c r="J26" s="249"/>
    </row>
    <row r="27" spans="1:10" ht="4.2" customHeight="1" thickBot="1">
      <c r="A27" s="24"/>
      <c r="B27" s="33"/>
      <c r="D27" s="32"/>
      <c r="H27" s="188"/>
      <c r="I27" s="39"/>
      <c r="J27" s="39"/>
    </row>
    <row r="28" spans="1:10" ht="18.899999999999999" customHeight="1">
      <c r="A28" s="241">
        <v>1.2</v>
      </c>
      <c r="B28" s="35" t="s">
        <v>29</v>
      </c>
      <c r="D28" s="36" t="s">
        <v>30</v>
      </c>
      <c r="F28" s="259">
        <f>(7.7+7.7+2.8)*2*0.8*0.7+1.5*1.5*0.8+0.41</f>
        <v>22.594000000000001</v>
      </c>
      <c r="G28" s="245" t="s">
        <v>26</v>
      </c>
      <c r="H28" s="250"/>
      <c r="I28" s="39"/>
      <c r="J28" s="248">
        <f>H28*F28</f>
        <v>0</v>
      </c>
    </row>
    <row r="29" spans="1:10" ht="18.899999999999999" customHeight="1" thickBot="1">
      <c r="A29" s="242"/>
      <c r="B29" s="37" t="s">
        <v>31</v>
      </c>
      <c r="D29" s="40" t="s">
        <v>32</v>
      </c>
      <c r="F29" s="260"/>
      <c r="G29" s="245"/>
      <c r="H29" s="251"/>
      <c r="I29" s="39"/>
      <c r="J29" s="249"/>
    </row>
    <row r="30" spans="1:10" ht="4.2" customHeight="1" thickBot="1">
      <c r="A30" s="41"/>
      <c r="B30" s="33"/>
      <c r="D30" s="32"/>
      <c r="H30" s="188"/>
      <c r="I30" s="39"/>
      <c r="J30" s="39"/>
    </row>
    <row r="31" spans="1:10" ht="18.899999999999999" customHeight="1">
      <c r="A31" s="241">
        <v>1.3</v>
      </c>
      <c r="B31" s="42" t="s">
        <v>33</v>
      </c>
      <c r="D31" s="43" t="s">
        <v>30</v>
      </c>
      <c r="F31" s="243">
        <f>54*0.6</f>
        <v>32.4</v>
      </c>
      <c r="G31" s="245" t="s">
        <v>26</v>
      </c>
      <c r="H31" s="250"/>
      <c r="I31" s="39"/>
      <c r="J31" s="248">
        <f>H31*F31</f>
        <v>0</v>
      </c>
    </row>
    <row r="32" spans="1:10" ht="17.399999999999999" thickBot="1">
      <c r="A32" s="242"/>
      <c r="B32" s="44" t="s">
        <v>34</v>
      </c>
      <c r="D32" s="45" t="s">
        <v>32</v>
      </c>
      <c r="F32" s="244"/>
      <c r="G32" s="245"/>
      <c r="H32" s="251"/>
      <c r="I32" s="39"/>
      <c r="J32" s="249"/>
    </row>
    <row r="33" spans="1:10" ht="4.2" customHeight="1" thickBot="1">
      <c r="A33" s="41"/>
      <c r="B33" s="46"/>
      <c r="D33" s="32"/>
      <c r="H33" s="188"/>
      <c r="I33" s="39"/>
      <c r="J33" s="39"/>
    </row>
    <row r="34" spans="1:10" ht="18.899999999999999" customHeight="1">
      <c r="A34" s="241">
        <v>1.4</v>
      </c>
      <c r="B34" s="47" t="s">
        <v>35</v>
      </c>
      <c r="D34" s="43" t="s">
        <v>36</v>
      </c>
      <c r="F34" s="259">
        <f>(7.7+7.7+2.8)*2*0.1*0.7+1.5*1.5*0.1</f>
        <v>2.7730000000000001</v>
      </c>
      <c r="G34" s="245" t="s">
        <v>26</v>
      </c>
      <c r="H34" s="250"/>
      <c r="I34" s="39"/>
      <c r="J34" s="248">
        <f>H34*F34</f>
        <v>0</v>
      </c>
    </row>
    <row r="35" spans="1:10" ht="18.899999999999999" customHeight="1" thickBot="1">
      <c r="A35" s="242"/>
      <c r="B35" s="48" t="s">
        <v>37</v>
      </c>
      <c r="D35" s="45" t="s">
        <v>32</v>
      </c>
      <c r="F35" s="260"/>
      <c r="G35" s="245"/>
      <c r="H35" s="251"/>
      <c r="I35" s="39"/>
      <c r="J35" s="249"/>
    </row>
    <row r="36" spans="1:10" ht="4.2" customHeight="1" thickBot="1">
      <c r="A36" s="41"/>
      <c r="B36" s="46"/>
      <c r="D36" s="32"/>
      <c r="H36" s="188"/>
      <c r="I36" s="39"/>
      <c r="J36" s="39"/>
    </row>
    <row r="37" spans="1:10" ht="18.899999999999999" customHeight="1">
      <c r="A37" s="241">
        <v>1.5</v>
      </c>
      <c r="B37" s="47" t="s">
        <v>38</v>
      </c>
      <c r="D37" s="43" t="s">
        <v>36</v>
      </c>
      <c r="F37" s="259">
        <v>5.4</v>
      </c>
      <c r="G37" s="245" t="s">
        <v>26</v>
      </c>
      <c r="H37" s="250"/>
      <c r="I37" s="39"/>
      <c r="J37" s="248">
        <f>H37*F37</f>
        <v>0</v>
      </c>
    </row>
    <row r="38" spans="1:10" ht="18.899999999999999" customHeight="1" thickBot="1">
      <c r="A38" s="242"/>
      <c r="B38" s="48" t="s">
        <v>39</v>
      </c>
      <c r="D38" s="45" t="s">
        <v>32</v>
      </c>
      <c r="F38" s="260"/>
      <c r="G38" s="245"/>
      <c r="H38" s="251"/>
      <c r="I38" s="39"/>
      <c r="J38" s="249"/>
    </row>
    <row r="39" spans="1:10" ht="6.9" customHeight="1" thickBot="1">
      <c r="A39" s="49"/>
      <c r="B39" s="50"/>
      <c r="D39" s="32"/>
    </row>
    <row r="40" spans="1:10" ht="18" customHeight="1" thickBot="1">
      <c r="A40" s="41"/>
      <c r="B40" s="33"/>
      <c r="D40" s="32"/>
      <c r="F40" s="228" t="s">
        <v>40</v>
      </c>
      <c r="G40" s="229"/>
      <c r="H40" s="230"/>
      <c r="J40" s="51">
        <f>SUM(J25:J38)</f>
        <v>0</v>
      </c>
    </row>
    <row r="41" spans="1:10" ht="6.9" customHeight="1" thickBot="1">
      <c r="A41" s="41"/>
      <c r="B41" s="33"/>
      <c r="D41" s="32"/>
      <c r="J41" s="52"/>
    </row>
    <row r="42" spans="1:10" ht="18" customHeight="1" thickBot="1">
      <c r="A42" s="34">
        <v>2</v>
      </c>
      <c r="B42" s="271" t="s">
        <v>41</v>
      </c>
      <c r="C42" s="261"/>
      <c r="D42" s="261"/>
      <c r="E42" s="261"/>
      <c r="F42" s="261"/>
      <c r="G42" s="261"/>
      <c r="H42" s="261"/>
      <c r="I42" s="261"/>
      <c r="J42" s="262"/>
    </row>
    <row r="43" spans="1:10" ht="16.8">
      <c r="A43" s="23" t="s">
        <v>42</v>
      </c>
      <c r="B43" s="53"/>
      <c r="D43" s="32"/>
    </row>
    <row r="44" spans="1:10" ht="36" customHeight="1">
      <c r="A44" s="272" t="s">
        <v>43</v>
      </c>
      <c r="B44" s="272"/>
      <c r="D44" s="32"/>
    </row>
    <row r="45" spans="1:10" ht="4.2" customHeight="1" thickBot="1">
      <c r="A45" s="24"/>
      <c r="B45" s="33"/>
      <c r="D45" s="32"/>
    </row>
    <row r="46" spans="1:10" ht="18.899999999999999" customHeight="1">
      <c r="A46" s="241">
        <v>2.1</v>
      </c>
      <c r="B46" s="54" t="s">
        <v>44</v>
      </c>
      <c r="D46" s="43" t="s">
        <v>30</v>
      </c>
      <c r="F46" s="259">
        <f>36.4*0.5+0.49+16*0.3*0.25</f>
        <v>19.889999999999997</v>
      </c>
      <c r="G46" s="245" t="s">
        <v>26</v>
      </c>
      <c r="H46" s="250"/>
      <c r="J46" s="248">
        <f>H46*F46</f>
        <v>0</v>
      </c>
    </row>
    <row r="47" spans="1:10" ht="18.899999999999999" customHeight="1" thickBot="1">
      <c r="A47" s="242"/>
      <c r="B47" s="55" t="s">
        <v>45</v>
      </c>
      <c r="D47" s="45" t="s">
        <v>32</v>
      </c>
      <c r="F47" s="260"/>
      <c r="G47" s="245"/>
      <c r="H47" s="251"/>
      <c r="J47" s="249">
        <f>H47*F47</f>
        <v>0</v>
      </c>
    </row>
    <row r="48" spans="1:10" ht="4.2" customHeight="1" thickBot="1">
      <c r="A48" s="24"/>
      <c r="B48" s="33"/>
      <c r="D48" s="32"/>
      <c r="H48"/>
    </row>
    <row r="49" spans="1:10" ht="18.899999999999999" customHeight="1">
      <c r="A49" s="241">
        <v>2.2000000000000002</v>
      </c>
      <c r="B49" s="54" t="s">
        <v>46</v>
      </c>
      <c r="D49" s="43" t="s">
        <v>30</v>
      </c>
      <c r="F49" s="269">
        <f>54*0.08</f>
        <v>4.32</v>
      </c>
      <c r="G49" s="245" t="s">
        <v>26</v>
      </c>
      <c r="H49" s="250"/>
      <c r="J49" s="248">
        <f>H49*F49</f>
        <v>0</v>
      </c>
    </row>
    <row r="50" spans="1:10" ht="18.899999999999999" customHeight="1" thickBot="1">
      <c r="A50" s="242">
        <v>2.2000000000000002</v>
      </c>
      <c r="B50" s="55" t="s">
        <v>47</v>
      </c>
      <c r="D50" s="45" t="s">
        <v>32</v>
      </c>
      <c r="F50" s="270"/>
      <c r="G50" s="245" t="s">
        <v>26</v>
      </c>
      <c r="H50" s="251"/>
      <c r="J50" s="249">
        <f>H50*F50</f>
        <v>0</v>
      </c>
    </row>
    <row r="51" spans="1:10" ht="4.2" customHeight="1" thickBot="1">
      <c r="A51" s="41"/>
      <c r="B51" s="33"/>
      <c r="D51" s="32"/>
      <c r="H51"/>
    </row>
    <row r="52" spans="1:10" ht="16.8">
      <c r="A52" s="241">
        <v>2.2999999999999998</v>
      </c>
      <c r="B52" s="54" t="s">
        <v>48</v>
      </c>
      <c r="D52" s="43" t="s">
        <v>30</v>
      </c>
      <c r="F52" s="269">
        <f>54.1*0.04</f>
        <v>2.1640000000000001</v>
      </c>
      <c r="G52" s="245" t="s">
        <v>26</v>
      </c>
      <c r="H52" s="250"/>
      <c r="J52" s="248">
        <f>H52*F52</f>
        <v>0</v>
      </c>
    </row>
    <row r="53" spans="1:10" ht="17.399999999999999" thickBot="1">
      <c r="A53" s="242">
        <v>2.2999999999999998</v>
      </c>
      <c r="B53" s="55" t="s">
        <v>49</v>
      </c>
      <c r="D53" s="45" t="s">
        <v>32</v>
      </c>
      <c r="F53" s="270"/>
      <c r="G53" s="245" t="s">
        <v>26</v>
      </c>
      <c r="H53" s="251"/>
      <c r="J53" s="249">
        <f>H53*F53</f>
        <v>0</v>
      </c>
    </row>
    <row r="54" spans="1:10" ht="4.2" customHeight="1" thickBot="1">
      <c r="A54" s="41"/>
      <c r="B54" s="33"/>
      <c r="D54" s="32"/>
      <c r="H54"/>
    </row>
    <row r="55" spans="1:10" ht="18.899999999999999" customHeight="1">
      <c r="A55" s="241">
        <v>2.4</v>
      </c>
      <c r="B55" s="54" t="s">
        <v>50</v>
      </c>
      <c r="D55" s="43" t="s">
        <v>30</v>
      </c>
      <c r="F55" s="243">
        <v>1.63</v>
      </c>
      <c r="G55" s="245" t="s">
        <v>26</v>
      </c>
      <c r="H55" s="250"/>
      <c r="J55" s="248">
        <f>H55*F55</f>
        <v>0</v>
      </c>
    </row>
    <row r="56" spans="1:10" ht="18.899999999999999" customHeight="1" thickBot="1">
      <c r="A56" s="242">
        <v>2.4</v>
      </c>
      <c r="B56" s="55" t="s">
        <v>51</v>
      </c>
      <c r="D56" s="45" t="s">
        <v>32</v>
      </c>
      <c r="F56" s="244"/>
      <c r="G56" s="245" t="s">
        <v>26</v>
      </c>
      <c r="H56" s="251"/>
      <c r="J56" s="249">
        <f>H56*F56</f>
        <v>0</v>
      </c>
    </row>
    <row r="57" spans="1:10" ht="4.2" customHeight="1" thickBot="1">
      <c r="A57" s="41"/>
      <c r="B57" s="33"/>
      <c r="D57" s="32"/>
      <c r="H57"/>
    </row>
    <row r="58" spans="1:10" ht="18.899999999999999" customHeight="1">
      <c r="A58" s="241">
        <v>2.5</v>
      </c>
      <c r="B58" s="54" t="s">
        <v>52</v>
      </c>
      <c r="D58" s="43" t="s">
        <v>30</v>
      </c>
      <c r="F58" s="243">
        <v>0.53</v>
      </c>
      <c r="G58" s="245" t="s">
        <v>26</v>
      </c>
      <c r="H58" s="250"/>
      <c r="J58" s="248">
        <f>H58*F58</f>
        <v>0</v>
      </c>
    </row>
    <row r="59" spans="1:10" ht="18.899999999999999" customHeight="1" thickBot="1">
      <c r="A59" s="242">
        <v>2.5</v>
      </c>
      <c r="B59" s="55" t="s">
        <v>53</v>
      </c>
      <c r="D59" s="45" t="s">
        <v>32</v>
      </c>
      <c r="F59" s="244"/>
      <c r="G59" s="245" t="s">
        <v>26</v>
      </c>
      <c r="H59" s="251"/>
      <c r="J59" s="249">
        <f>H59*F59</f>
        <v>0</v>
      </c>
    </row>
    <row r="60" spans="1:10" ht="4.2" customHeight="1" thickBot="1">
      <c r="A60" s="41"/>
      <c r="B60" s="33"/>
      <c r="D60" s="32"/>
      <c r="H60"/>
    </row>
    <row r="61" spans="1:10" ht="18.899999999999999" customHeight="1">
      <c r="A61" s="241">
        <v>2.6</v>
      </c>
      <c r="B61" s="54" t="s">
        <v>54</v>
      </c>
      <c r="D61" s="43" t="s">
        <v>30</v>
      </c>
      <c r="F61" s="243">
        <v>0.12</v>
      </c>
      <c r="G61" s="245" t="s">
        <v>26</v>
      </c>
      <c r="H61" s="250"/>
      <c r="J61" s="248">
        <f>H61*F61</f>
        <v>0</v>
      </c>
    </row>
    <row r="62" spans="1:10" ht="18.899999999999999" customHeight="1" thickBot="1">
      <c r="A62" s="242">
        <v>2.5</v>
      </c>
      <c r="B62" s="55" t="s">
        <v>55</v>
      </c>
      <c r="D62" s="45" t="s">
        <v>32</v>
      </c>
      <c r="F62" s="244"/>
      <c r="G62" s="245" t="s">
        <v>26</v>
      </c>
      <c r="H62" s="251"/>
      <c r="J62" s="249">
        <f>H62*F62</f>
        <v>0</v>
      </c>
    </row>
    <row r="63" spans="1:10" ht="4.2" customHeight="1" thickBot="1">
      <c r="A63" s="41"/>
      <c r="B63" s="33"/>
      <c r="D63" s="32"/>
      <c r="H63"/>
    </row>
    <row r="64" spans="1:10" ht="18.899999999999999" customHeight="1">
      <c r="A64" s="241">
        <v>2.7</v>
      </c>
      <c r="B64" s="54" t="s">
        <v>56</v>
      </c>
      <c r="D64" s="43" t="s">
        <v>30</v>
      </c>
      <c r="F64" s="243">
        <v>3.9</v>
      </c>
      <c r="G64" s="245" t="s">
        <v>26</v>
      </c>
      <c r="H64" s="250"/>
      <c r="J64" s="248">
        <f>H64*F64</f>
        <v>0</v>
      </c>
    </row>
    <row r="65" spans="1:10" ht="18.600000000000001" customHeight="1" thickBot="1">
      <c r="A65" s="242">
        <v>2.5</v>
      </c>
      <c r="B65" s="55" t="s">
        <v>57</v>
      </c>
      <c r="D65" s="45" t="s">
        <v>32</v>
      </c>
      <c r="F65" s="244"/>
      <c r="G65" s="245" t="s">
        <v>26</v>
      </c>
      <c r="H65" s="251"/>
      <c r="J65" s="249">
        <f>H65*F65</f>
        <v>0</v>
      </c>
    </row>
    <row r="66" spans="1:10" ht="4.2" customHeight="1" thickBot="1">
      <c r="A66" s="41"/>
      <c r="B66" s="56"/>
      <c r="D66" s="32"/>
      <c r="H66"/>
    </row>
    <row r="67" spans="1:10" ht="37.200000000000003" customHeight="1">
      <c r="A67" s="241">
        <v>2.8</v>
      </c>
      <c r="B67" s="54" t="s">
        <v>58</v>
      </c>
      <c r="D67" s="43" t="s">
        <v>30</v>
      </c>
      <c r="F67" s="243">
        <v>5.95</v>
      </c>
      <c r="G67" s="245" t="s">
        <v>26</v>
      </c>
      <c r="H67" s="250"/>
      <c r="J67" s="248">
        <f>H67*F67</f>
        <v>0</v>
      </c>
    </row>
    <row r="68" spans="1:10" ht="39" customHeight="1" thickBot="1">
      <c r="A68" s="242">
        <v>2.7</v>
      </c>
      <c r="B68" s="55" t="s">
        <v>59</v>
      </c>
      <c r="D68" s="45" t="s">
        <v>32</v>
      </c>
      <c r="F68" s="244"/>
      <c r="G68" s="245" t="s">
        <v>26</v>
      </c>
      <c r="H68" s="251"/>
      <c r="J68" s="249">
        <f>H68*F68</f>
        <v>0</v>
      </c>
    </row>
    <row r="69" spans="1:10" ht="6.9" customHeight="1" thickBot="1">
      <c r="A69" s="41"/>
      <c r="B69" s="57"/>
      <c r="D69" s="32"/>
    </row>
    <row r="70" spans="1:10" ht="18" customHeight="1" thickBot="1">
      <c r="A70" s="41"/>
      <c r="B70" s="57"/>
      <c r="D70" s="32"/>
      <c r="F70" s="228" t="s">
        <v>60</v>
      </c>
      <c r="G70" s="229"/>
      <c r="H70" s="230"/>
      <c r="J70" s="51">
        <f>SUM(J46:J69)</f>
        <v>0</v>
      </c>
    </row>
    <row r="71" spans="1:10" ht="6.9" customHeight="1" thickBot="1">
      <c r="A71" s="41"/>
      <c r="B71" s="57"/>
      <c r="D71" s="32"/>
      <c r="F71" s="58"/>
      <c r="G71" s="58"/>
      <c r="H71" s="58"/>
      <c r="J71" s="59"/>
    </row>
    <row r="72" spans="1:10" ht="18" customHeight="1" thickBot="1">
      <c r="A72" s="34">
        <v>3</v>
      </c>
      <c r="B72" s="261" t="s">
        <v>61</v>
      </c>
      <c r="C72" s="261"/>
      <c r="D72" s="261"/>
      <c r="E72" s="261"/>
      <c r="F72" s="261"/>
      <c r="G72" s="261"/>
      <c r="H72" s="261"/>
      <c r="I72" s="261"/>
      <c r="J72" s="262"/>
    </row>
    <row r="73" spans="1:10" ht="9.9" customHeight="1" thickBot="1">
      <c r="A73" s="41"/>
      <c r="B73" s="33"/>
      <c r="D73" s="32"/>
    </row>
    <row r="74" spans="1:10" ht="20.100000000000001" customHeight="1">
      <c r="A74" s="264"/>
      <c r="B74" s="35" t="s">
        <v>62</v>
      </c>
    </row>
    <row r="75" spans="1:10" ht="20.100000000000001" customHeight="1" thickBot="1">
      <c r="A75" s="265"/>
      <c r="B75" s="60" t="s">
        <v>63</v>
      </c>
    </row>
    <row r="76" spans="1:10" ht="18" customHeight="1">
      <c r="A76" s="61">
        <v>3.1</v>
      </c>
      <c r="B76" s="62" t="s">
        <v>64</v>
      </c>
      <c r="C76" s="46"/>
      <c r="D76" s="266" t="s">
        <v>65</v>
      </c>
      <c r="F76" s="63">
        <v>13</v>
      </c>
      <c r="G76" s="2" t="s">
        <v>26</v>
      </c>
      <c r="H76" s="189"/>
      <c r="J76" s="64">
        <f>H76*F76</f>
        <v>0</v>
      </c>
    </row>
    <row r="77" spans="1:10" ht="18" customHeight="1">
      <c r="A77" s="65">
        <v>3.2</v>
      </c>
      <c r="B77" s="66" t="s">
        <v>66</v>
      </c>
      <c r="D77" s="267"/>
      <c r="F77" s="63">
        <v>458</v>
      </c>
      <c r="G77" s="2" t="s">
        <v>26</v>
      </c>
      <c r="H77" s="189"/>
      <c r="J77" s="64">
        <f>H77*F77</f>
        <v>0</v>
      </c>
    </row>
    <row r="78" spans="1:10" ht="18" customHeight="1">
      <c r="A78" s="65">
        <v>3.3</v>
      </c>
      <c r="B78" s="66" t="s">
        <v>67</v>
      </c>
      <c r="D78" s="267"/>
      <c r="F78" s="63">
        <v>149</v>
      </c>
      <c r="G78" s="2" t="s">
        <v>26</v>
      </c>
      <c r="H78" s="189"/>
      <c r="J78" s="67">
        <f t="shared" ref="J78:J83" si="0">H78*F78</f>
        <v>0</v>
      </c>
    </row>
    <row r="79" spans="1:10" ht="18" customHeight="1">
      <c r="A79" s="65">
        <v>3.4</v>
      </c>
      <c r="B79" s="66" t="s">
        <v>68</v>
      </c>
      <c r="D79" s="267"/>
      <c r="F79" s="63">
        <f>76+30</f>
        <v>106</v>
      </c>
      <c r="G79" s="2" t="s">
        <v>26</v>
      </c>
      <c r="H79" s="189"/>
      <c r="J79" s="67">
        <f t="shared" si="0"/>
        <v>0</v>
      </c>
    </row>
    <row r="80" spans="1:10" ht="18" customHeight="1">
      <c r="A80" s="65">
        <v>3.5</v>
      </c>
      <c r="B80" s="66" t="s">
        <v>69</v>
      </c>
      <c r="D80" s="267"/>
      <c r="F80" s="63">
        <f>627-450</f>
        <v>177</v>
      </c>
      <c r="G80" s="2" t="s">
        <v>26</v>
      </c>
      <c r="H80" s="189"/>
      <c r="J80" s="67">
        <f t="shared" si="0"/>
        <v>0</v>
      </c>
    </row>
    <row r="81" spans="1:10" ht="18" customHeight="1">
      <c r="A81" s="65">
        <v>3.6</v>
      </c>
      <c r="B81" s="66" t="s">
        <v>70</v>
      </c>
      <c r="D81" s="267"/>
      <c r="F81" s="63">
        <f>1020-660+70</f>
        <v>430</v>
      </c>
      <c r="G81" s="2" t="s">
        <v>26</v>
      </c>
      <c r="H81" s="189"/>
      <c r="J81" s="67">
        <f t="shared" si="0"/>
        <v>0</v>
      </c>
    </row>
    <row r="82" spans="1:10" ht="18" customHeight="1">
      <c r="A82" s="65">
        <v>3.7</v>
      </c>
      <c r="B82" s="66" t="s">
        <v>71</v>
      </c>
      <c r="D82" s="267"/>
      <c r="F82" s="63">
        <v>226</v>
      </c>
      <c r="G82" s="2" t="s">
        <v>26</v>
      </c>
      <c r="H82" s="189"/>
      <c r="J82" s="67">
        <f t="shared" si="0"/>
        <v>0</v>
      </c>
    </row>
    <row r="83" spans="1:10" ht="18" customHeight="1">
      <c r="A83" s="65">
        <v>3.8</v>
      </c>
      <c r="B83" s="66" t="s">
        <v>72</v>
      </c>
      <c r="D83" s="268"/>
      <c r="F83" s="63">
        <v>52</v>
      </c>
      <c r="G83" s="2" t="s">
        <v>26</v>
      </c>
      <c r="H83" s="189"/>
      <c r="J83" s="67">
        <f t="shared" si="0"/>
        <v>0</v>
      </c>
    </row>
    <row r="84" spans="1:10" ht="6.9" customHeight="1" thickBot="1">
      <c r="A84" s="41"/>
      <c r="B84" s="33"/>
      <c r="D84" s="32"/>
    </row>
    <row r="85" spans="1:10" ht="24" customHeight="1" thickBot="1">
      <c r="A85" s="41"/>
      <c r="B85" s="33"/>
      <c r="D85" s="32"/>
      <c r="F85" s="228" t="s">
        <v>73</v>
      </c>
      <c r="G85" s="229"/>
      <c r="H85" s="230"/>
      <c r="J85" s="51">
        <f>SUM(J76:J84)</f>
        <v>0</v>
      </c>
    </row>
    <row r="86" spans="1:10" ht="6.9" customHeight="1" thickBot="1">
      <c r="A86" s="41"/>
      <c r="B86" s="33"/>
      <c r="D86" s="32"/>
    </row>
    <row r="87" spans="1:10" ht="18" customHeight="1" thickBot="1">
      <c r="A87" s="34">
        <v>4</v>
      </c>
      <c r="B87" s="239" t="s">
        <v>74</v>
      </c>
      <c r="C87" s="239"/>
      <c r="D87" s="239"/>
      <c r="E87" s="239"/>
      <c r="F87" s="239"/>
      <c r="G87" s="239"/>
      <c r="H87" s="239"/>
      <c r="I87" s="239"/>
      <c r="J87" s="240"/>
    </row>
    <row r="88" spans="1:10" ht="4.2" customHeight="1" thickBot="1">
      <c r="A88" s="41"/>
      <c r="B88" s="33"/>
      <c r="D88" s="32"/>
    </row>
    <row r="89" spans="1:10" ht="18.899999999999999" customHeight="1">
      <c r="A89" s="241">
        <v>4.0999999999999996</v>
      </c>
      <c r="B89" s="54" t="s">
        <v>75</v>
      </c>
      <c r="D89" s="43" t="s">
        <v>30</v>
      </c>
      <c r="F89" s="259">
        <f>(7.4*4+6.2+4.4+2.1+3+3)*2.8*0.1-22*0.1</f>
        <v>11.324000000000002</v>
      </c>
      <c r="G89" s="245" t="s">
        <v>26</v>
      </c>
      <c r="H89" s="250"/>
      <c r="J89" s="248">
        <f>H89*F89</f>
        <v>0</v>
      </c>
    </row>
    <row r="90" spans="1:10" ht="18.899999999999999" customHeight="1" thickBot="1">
      <c r="A90" s="242">
        <v>4.0999999999999996</v>
      </c>
      <c r="B90" s="55" t="s">
        <v>76</v>
      </c>
      <c r="D90" s="45" t="s">
        <v>32</v>
      </c>
      <c r="F90" s="260"/>
      <c r="G90" s="245" t="s">
        <v>26</v>
      </c>
      <c r="H90" s="251"/>
      <c r="J90" s="249">
        <f>H90*F90</f>
        <v>0</v>
      </c>
    </row>
    <row r="91" spans="1:10" ht="4.2" customHeight="1" thickBot="1">
      <c r="A91" s="41"/>
      <c r="B91" s="33"/>
      <c r="D91" s="32"/>
      <c r="F91" s="68"/>
      <c r="H91" s="190"/>
      <c r="J91" s="69"/>
    </row>
    <row r="92" spans="1:10" ht="18.899999999999999" customHeight="1">
      <c r="A92" s="241">
        <v>4.2</v>
      </c>
      <c r="B92" s="54" t="s">
        <v>77</v>
      </c>
      <c r="D92" s="43" t="s">
        <v>30</v>
      </c>
      <c r="F92" s="259">
        <f>((8*2+7.76*2)*3-5*1.2*1.5-2*0.9*2.2-0.6*0.6)*0.12+5.6*0.15*0.12+2.8*0.4*0.4</f>
        <v>10.297600000000001</v>
      </c>
      <c r="G92" s="245" t="s">
        <v>26</v>
      </c>
      <c r="H92" s="250"/>
      <c r="J92" s="248">
        <f>H92*F92</f>
        <v>0</v>
      </c>
    </row>
    <row r="93" spans="1:10" ht="18.899999999999999" customHeight="1" thickBot="1">
      <c r="A93" s="242">
        <v>4.0999999999999996</v>
      </c>
      <c r="B93" s="55" t="s">
        <v>78</v>
      </c>
      <c r="D93" s="45" t="s">
        <v>32</v>
      </c>
      <c r="F93" s="260"/>
      <c r="G93" s="245" t="s">
        <v>26</v>
      </c>
      <c r="H93" s="251"/>
      <c r="J93" s="249">
        <f>H93*F93</f>
        <v>0</v>
      </c>
    </row>
    <row r="94" spans="1:10" ht="6.9" customHeight="1" thickBot="1">
      <c r="A94" s="49"/>
      <c r="B94" s="70"/>
      <c r="D94" s="32"/>
      <c r="F94" s="68"/>
    </row>
    <row r="95" spans="1:10" ht="18" customHeight="1" thickBot="1">
      <c r="A95" s="41"/>
      <c r="B95" s="57"/>
      <c r="D95" s="32"/>
      <c r="F95" s="228" t="s">
        <v>79</v>
      </c>
      <c r="G95" s="229"/>
      <c r="H95" s="230"/>
      <c r="J95" s="51">
        <f>SUM(J89:J93)</f>
        <v>0</v>
      </c>
    </row>
    <row r="96" spans="1:10" ht="6.9" customHeight="1" thickBot="1">
      <c r="A96" s="41"/>
      <c r="B96" s="33"/>
      <c r="D96" s="32"/>
    </row>
    <row r="97" spans="1:10" ht="18" customHeight="1" thickBot="1">
      <c r="A97" s="34">
        <v>5</v>
      </c>
      <c r="B97" s="261" t="s">
        <v>80</v>
      </c>
      <c r="C97" s="261"/>
      <c r="D97" s="261"/>
      <c r="E97" s="261"/>
      <c r="F97" s="261"/>
      <c r="G97" s="261"/>
      <c r="H97" s="261"/>
      <c r="I97" s="261"/>
      <c r="J97" s="262"/>
    </row>
    <row r="98" spans="1:10" ht="9.9" customHeight="1" thickBot="1">
      <c r="A98" s="24"/>
      <c r="B98" s="33"/>
      <c r="D98" s="32"/>
    </row>
    <row r="99" spans="1:10" ht="18.899999999999999" customHeight="1">
      <c r="A99" s="241">
        <v>5.0999999999999996</v>
      </c>
      <c r="B99" s="54" t="s">
        <v>81</v>
      </c>
      <c r="D99" s="43" t="s">
        <v>30</v>
      </c>
      <c r="F99" s="243">
        <v>2.75</v>
      </c>
      <c r="G99" s="245" t="s">
        <v>26</v>
      </c>
      <c r="H99" s="250"/>
      <c r="J99" s="248">
        <f>H99*F99</f>
        <v>0</v>
      </c>
    </row>
    <row r="100" spans="1:10" ht="18.899999999999999" customHeight="1" thickBot="1">
      <c r="A100" s="242">
        <v>5.0999999999999996</v>
      </c>
      <c r="B100" s="55" t="s">
        <v>82</v>
      </c>
      <c r="D100" s="45" t="s">
        <v>32</v>
      </c>
      <c r="F100" s="244"/>
      <c r="G100" s="245" t="s">
        <v>26</v>
      </c>
      <c r="H100" s="251"/>
      <c r="J100" s="249">
        <f>H100*F100</f>
        <v>0</v>
      </c>
    </row>
    <row r="101" spans="1:10" ht="4.2" customHeight="1" thickBot="1">
      <c r="A101" s="24"/>
      <c r="B101" s="71"/>
      <c r="D101" s="32"/>
      <c r="H101"/>
    </row>
    <row r="102" spans="1:10" ht="18.899999999999999" customHeight="1">
      <c r="A102" s="241">
        <v>5.2</v>
      </c>
      <c r="B102" s="54" t="s">
        <v>83</v>
      </c>
      <c r="D102" s="43" t="s">
        <v>30</v>
      </c>
      <c r="F102" s="243">
        <v>1.35</v>
      </c>
      <c r="G102" s="245" t="s">
        <v>26</v>
      </c>
      <c r="H102" s="250"/>
      <c r="J102" s="248">
        <f>H102*F102</f>
        <v>0</v>
      </c>
    </row>
    <row r="103" spans="1:10" ht="18.899999999999999" customHeight="1" thickBot="1">
      <c r="A103" s="242">
        <v>5.2</v>
      </c>
      <c r="B103" s="55" t="s">
        <v>84</v>
      </c>
      <c r="D103" s="45" t="s">
        <v>32</v>
      </c>
      <c r="F103" s="244"/>
      <c r="G103" s="245" t="s">
        <v>26</v>
      </c>
      <c r="H103" s="251"/>
      <c r="J103" s="249">
        <f>H103*F103</f>
        <v>0</v>
      </c>
    </row>
    <row r="104" spans="1:10" ht="4.2" customHeight="1" thickBot="1">
      <c r="A104" s="41"/>
      <c r="B104" s="72"/>
      <c r="D104" s="73"/>
      <c r="F104" s="32"/>
      <c r="G104" s="32"/>
      <c r="H104" s="191"/>
      <c r="J104" s="74"/>
    </row>
    <row r="105" spans="1:10" s="75" customFormat="1" ht="18.899999999999999" customHeight="1">
      <c r="A105" s="241">
        <v>5.2</v>
      </c>
      <c r="B105" s="54" t="s">
        <v>85</v>
      </c>
      <c r="D105" s="76" t="s">
        <v>86</v>
      </c>
      <c r="F105" s="254">
        <v>1</v>
      </c>
      <c r="G105" s="256" t="s">
        <v>26</v>
      </c>
      <c r="H105" s="250"/>
      <c r="J105" s="248">
        <f>H105*F105</f>
        <v>0</v>
      </c>
    </row>
    <row r="106" spans="1:10" s="75" customFormat="1" ht="18.899999999999999" customHeight="1" thickBot="1">
      <c r="A106" s="242">
        <v>5.2</v>
      </c>
      <c r="B106" s="55" t="s">
        <v>87</v>
      </c>
      <c r="D106" s="77" t="s">
        <v>88</v>
      </c>
      <c r="F106" s="255"/>
      <c r="G106" s="256" t="s">
        <v>26</v>
      </c>
      <c r="H106" s="251"/>
      <c r="J106" s="249">
        <f>H106*F106</f>
        <v>0</v>
      </c>
    </row>
    <row r="107" spans="1:10" s="75" customFormat="1" ht="4.2" customHeight="1" thickBot="1">
      <c r="A107" s="24"/>
      <c r="B107" s="78"/>
      <c r="D107" s="79"/>
      <c r="H107" s="192"/>
    </row>
    <row r="108" spans="1:10" s="75" customFormat="1" ht="18.75" customHeight="1">
      <c r="A108" s="241">
        <v>5.3</v>
      </c>
      <c r="B108" s="54" t="s">
        <v>89</v>
      </c>
      <c r="D108" s="76" t="s">
        <v>90</v>
      </c>
      <c r="F108" s="254">
        <v>92.5</v>
      </c>
      <c r="G108" s="256" t="s">
        <v>26</v>
      </c>
      <c r="H108" s="250"/>
      <c r="J108" s="248">
        <f>H108*F108</f>
        <v>0</v>
      </c>
    </row>
    <row r="109" spans="1:10" s="75" customFormat="1" ht="19.2" customHeight="1" thickBot="1">
      <c r="A109" s="242">
        <v>5.3</v>
      </c>
      <c r="B109" s="55" t="s">
        <v>91</v>
      </c>
      <c r="D109" s="80" t="s">
        <v>92</v>
      </c>
      <c r="F109" s="255"/>
      <c r="G109" s="256" t="s">
        <v>26</v>
      </c>
      <c r="H109" s="251"/>
      <c r="J109" s="249">
        <f>H109*F109</f>
        <v>0</v>
      </c>
    </row>
    <row r="110" spans="1:10" s="75" customFormat="1" ht="4.2" customHeight="1" thickBot="1">
      <c r="A110" s="24"/>
      <c r="B110" s="81"/>
      <c r="D110" s="79"/>
      <c r="H110" s="192"/>
    </row>
    <row r="111" spans="1:10" s="75" customFormat="1" ht="18.75" customHeight="1">
      <c r="A111" s="241">
        <v>5.4</v>
      </c>
      <c r="B111" s="54" t="s">
        <v>93</v>
      </c>
      <c r="D111" s="76" t="s">
        <v>94</v>
      </c>
      <c r="F111" s="254">
        <f>6.8*4</f>
        <v>27.2</v>
      </c>
      <c r="G111" s="256" t="s">
        <v>26</v>
      </c>
      <c r="H111" s="250"/>
      <c r="J111" s="248">
        <f>H111*F111</f>
        <v>0</v>
      </c>
    </row>
    <row r="112" spans="1:10" s="75" customFormat="1" ht="18.75" customHeight="1" thickBot="1">
      <c r="A112" s="242">
        <v>10.1</v>
      </c>
      <c r="B112" s="55" t="s">
        <v>95</v>
      </c>
      <c r="D112" s="77" t="s">
        <v>96</v>
      </c>
      <c r="F112" s="255"/>
      <c r="G112" s="256" t="s">
        <v>26</v>
      </c>
      <c r="H112" s="251"/>
      <c r="J112" s="249">
        <f>H112*F112</f>
        <v>0</v>
      </c>
    </row>
    <row r="113" spans="1:10" s="75" customFormat="1" ht="4.2" customHeight="1" thickBot="1">
      <c r="A113" s="24"/>
      <c r="B113" s="81"/>
      <c r="D113" s="79"/>
      <c r="H113" s="192"/>
    </row>
    <row r="114" spans="1:10" s="75" customFormat="1" ht="18.600000000000001" customHeight="1">
      <c r="A114" s="241">
        <v>5.6</v>
      </c>
      <c r="B114" s="54" t="s">
        <v>97</v>
      </c>
      <c r="D114" s="76" t="s">
        <v>86</v>
      </c>
      <c r="F114" s="254">
        <v>4</v>
      </c>
      <c r="G114" s="256" t="s">
        <v>26</v>
      </c>
      <c r="H114" s="250"/>
      <c r="J114" s="248">
        <f>H114*F114</f>
        <v>0</v>
      </c>
    </row>
    <row r="115" spans="1:10" s="75" customFormat="1" ht="17.399999999999999" thickBot="1">
      <c r="A115" s="242">
        <v>10.199999999999999</v>
      </c>
      <c r="B115" s="55" t="s">
        <v>98</v>
      </c>
      <c r="D115" s="77" t="s">
        <v>99</v>
      </c>
      <c r="F115" s="255"/>
      <c r="G115" s="256" t="s">
        <v>26</v>
      </c>
      <c r="H115" s="251"/>
      <c r="J115" s="249">
        <f>H115*F115</f>
        <v>0</v>
      </c>
    </row>
    <row r="116" spans="1:10" s="75" customFormat="1" ht="4.2" customHeight="1" thickBot="1">
      <c r="A116" s="24"/>
      <c r="B116" s="81"/>
      <c r="D116" s="79"/>
      <c r="H116" s="192"/>
    </row>
    <row r="117" spans="1:10" s="75" customFormat="1" ht="16.8">
      <c r="A117" s="241">
        <v>5.7</v>
      </c>
      <c r="B117" s="54" t="s">
        <v>100</v>
      </c>
      <c r="D117" s="76" t="s">
        <v>94</v>
      </c>
      <c r="F117" s="254">
        <v>36</v>
      </c>
      <c r="G117" s="256" t="s">
        <v>26</v>
      </c>
      <c r="H117" s="250"/>
      <c r="J117" s="248">
        <f>H117*F117</f>
        <v>0</v>
      </c>
    </row>
    <row r="118" spans="1:10" s="75" customFormat="1" ht="39.6" customHeight="1" thickBot="1">
      <c r="A118" s="242">
        <v>10.199999999999999</v>
      </c>
      <c r="B118" s="55" t="s">
        <v>101</v>
      </c>
      <c r="D118" s="77" t="s">
        <v>96</v>
      </c>
      <c r="F118" s="255"/>
      <c r="G118" s="256" t="s">
        <v>26</v>
      </c>
      <c r="H118" s="251"/>
      <c r="J118" s="249">
        <f>H118*F118</f>
        <v>0</v>
      </c>
    </row>
    <row r="119" spans="1:10" s="75" customFormat="1" ht="5.4" customHeight="1" thickBot="1">
      <c r="A119" s="24"/>
      <c r="B119" s="81"/>
      <c r="D119" s="79"/>
      <c r="H119" s="192"/>
    </row>
    <row r="120" spans="1:10" s="75" customFormat="1" ht="17.25" customHeight="1">
      <c r="A120" s="241">
        <v>5.8</v>
      </c>
      <c r="B120" s="54" t="s">
        <v>102</v>
      </c>
      <c r="D120" s="76" t="s">
        <v>94</v>
      </c>
      <c r="F120" s="254">
        <v>14</v>
      </c>
      <c r="G120" s="256" t="s">
        <v>26</v>
      </c>
      <c r="H120" s="250"/>
      <c r="J120" s="248">
        <f>H120*F120</f>
        <v>0</v>
      </c>
    </row>
    <row r="121" spans="1:10" s="75" customFormat="1" ht="17.399999999999999" thickBot="1">
      <c r="A121" s="242">
        <v>10.199999999999999</v>
      </c>
      <c r="B121" s="55" t="s">
        <v>103</v>
      </c>
      <c r="D121" s="77" t="s">
        <v>96</v>
      </c>
      <c r="F121" s="255"/>
      <c r="G121" s="256" t="s">
        <v>26</v>
      </c>
      <c r="H121" s="251"/>
      <c r="J121" s="249">
        <f>H121*F121</f>
        <v>0</v>
      </c>
    </row>
    <row r="122" spans="1:10" s="75" customFormat="1" ht="4.2" customHeight="1" thickBot="1">
      <c r="A122" s="24"/>
      <c r="B122" s="81"/>
      <c r="D122" s="79"/>
      <c r="H122" s="192"/>
    </row>
    <row r="123" spans="1:10" s="75" customFormat="1" ht="17.25" customHeight="1">
      <c r="A123" s="252">
        <v>5.9</v>
      </c>
      <c r="B123" s="82" t="s">
        <v>104</v>
      </c>
      <c r="D123" s="76" t="s">
        <v>94</v>
      </c>
      <c r="F123" s="254">
        <v>8</v>
      </c>
      <c r="G123" s="256" t="s">
        <v>26</v>
      </c>
      <c r="H123" s="250"/>
      <c r="J123" s="248">
        <f>H123*F123</f>
        <v>0</v>
      </c>
    </row>
    <row r="124" spans="1:10" s="75" customFormat="1" ht="17.399999999999999" thickBot="1">
      <c r="A124" s="253">
        <v>10.199999999999999</v>
      </c>
      <c r="B124" s="55" t="s">
        <v>105</v>
      </c>
      <c r="D124" s="77" t="s">
        <v>96</v>
      </c>
      <c r="F124" s="255"/>
      <c r="G124" s="256" t="s">
        <v>26</v>
      </c>
      <c r="H124" s="251"/>
      <c r="J124" s="249">
        <f>H124*F124</f>
        <v>0</v>
      </c>
    </row>
    <row r="125" spans="1:10" s="75" customFormat="1" ht="4.2" customHeight="1" thickBot="1">
      <c r="A125" s="24"/>
      <c r="B125" s="81"/>
      <c r="D125" s="79"/>
      <c r="H125" s="192"/>
    </row>
    <row r="126" spans="1:10" s="75" customFormat="1" ht="17.25" customHeight="1">
      <c r="A126" s="257">
        <v>5.0999999999999996</v>
      </c>
      <c r="B126" s="54" t="s">
        <v>106</v>
      </c>
      <c r="D126" s="76" t="s">
        <v>94</v>
      </c>
      <c r="F126" s="254">
        <v>6.2</v>
      </c>
      <c r="G126" s="256" t="s">
        <v>26</v>
      </c>
      <c r="H126" s="250"/>
      <c r="J126" s="248">
        <f>H126*F126</f>
        <v>0</v>
      </c>
    </row>
    <row r="127" spans="1:10" s="75" customFormat="1" ht="24" customHeight="1" thickBot="1">
      <c r="A127" s="258">
        <v>10.199999999999999</v>
      </c>
      <c r="B127" s="55" t="s">
        <v>107</v>
      </c>
      <c r="D127" s="77" t="s">
        <v>96</v>
      </c>
      <c r="F127" s="255"/>
      <c r="G127" s="256" t="s">
        <v>26</v>
      </c>
      <c r="H127" s="251"/>
      <c r="J127" s="249">
        <f>H127*F127</f>
        <v>0</v>
      </c>
    </row>
    <row r="128" spans="1:10" ht="6.9" customHeight="1" thickBot="1">
      <c r="A128" s="49"/>
      <c r="B128" s="70"/>
      <c r="D128" s="32"/>
    </row>
    <row r="129" spans="1:10" ht="18" customHeight="1" thickBot="1">
      <c r="A129" s="24"/>
      <c r="B129" s="33"/>
      <c r="D129" s="32"/>
      <c r="F129" s="228" t="s">
        <v>108</v>
      </c>
      <c r="G129" s="229"/>
      <c r="H129" s="230"/>
      <c r="J129" s="51">
        <f>SUM(J99:J127)</f>
        <v>0</v>
      </c>
    </row>
    <row r="130" spans="1:10" ht="5.0999999999999996" customHeight="1" thickBot="1">
      <c r="A130" s="24"/>
      <c r="B130" s="33"/>
      <c r="D130" s="32"/>
      <c r="F130" s="83"/>
      <c r="G130" s="83"/>
      <c r="H130" s="83"/>
      <c r="J130" s="84"/>
    </row>
    <row r="131" spans="1:10" ht="18" customHeight="1" thickBot="1">
      <c r="A131" s="34">
        <v>6</v>
      </c>
      <c r="B131" s="263" t="s">
        <v>109</v>
      </c>
      <c r="C131" s="239"/>
      <c r="D131" s="239"/>
      <c r="E131" s="239"/>
      <c r="F131" s="239"/>
      <c r="G131" s="239"/>
      <c r="H131" s="239"/>
      <c r="I131" s="239"/>
      <c r="J131" s="240"/>
    </row>
    <row r="132" spans="1:10" ht="4.2" customHeight="1" thickBot="1">
      <c r="A132" s="24"/>
      <c r="B132" s="33"/>
      <c r="D132" s="32"/>
    </row>
    <row r="133" spans="1:10" ht="18.899999999999999" customHeight="1">
      <c r="A133" s="241">
        <v>6.1</v>
      </c>
      <c r="B133" s="54" t="s">
        <v>110</v>
      </c>
      <c r="D133" s="43" t="s">
        <v>111</v>
      </c>
      <c r="F133" s="243">
        <f>184-5*1.2*1.5-6*2.2*0.85</f>
        <v>163.78</v>
      </c>
      <c r="G133" s="245" t="s">
        <v>26</v>
      </c>
      <c r="H133" s="250"/>
      <c r="J133" s="248">
        <f>H133*F133</f>
        <v>0</v>
      </c>
    </row>
    <row r="134" spans="1:10" ht="18.899999999999999" customHeight="1" thickBot="1">
      <c r="A134" s="242">
        <v>6.1</v>
      </c>
      <c r="B134" s="55" t="s">
        <v>112</v>
      </c>
      <c r="D134" s="45" t="s">
        <v>113</v>
      </c>
      <c r="F134" s="244"/>
      <c r="G134" s="245" t="s">
        <v>26</v>
      </c>
      <c r="H134" s="251"/>
      <c r="J134" s="249">
        <f>H134*F134</f>
        <v>0</v>
      </c>
    </row>
    <row r="135" spans="1:10" ht="4.2" customHeight="1" thickBot="1">
      <c r="A135" s="24"/>
      <c r="B135" s="33"/>
      <c r="D135" s="32"/>
      <c r="H135" s="192"/>
      <c r="J135" s="75"/>
    </row>
    <row r="136" spans="1:10" ht="18.899999999999999" customHeight="1">
      <c r="A136" s="241">
        <v>6.2</v>
      </c>
      <c r="B136" s="54" t="s">
        <v>114</v>
      </c>
      <c r="D136" s="43" t="s">
        <v>94</v>
      </c>
      <c r="F136" s="243">
        <f>5*5.4+2.4+5.3*2</f>
        <v>40</v>
      </c>
      <c r="G136" s="245" t="s">
        <v>26</v>
      </c>
      <c r="H136" s="250"/>
      <c r="J136" s="248">
        <f>H136*F136</f>
        <v>0</v>
      </c>
    </row>
    <row r="137" spans="1:10" ht="18.899999999999999" customHeight="1" thickBot="1">
      <c r="A137" s="242">
        <v>6.1</v>
      </c>
      <c r="B137" s="55" t="s">
        <v>115</v>
      </c>
      <c r="D137" s="77" t="s">
        <v>96</v>
      </c>
      <c r="F137" s="244"/>
      <c r="G137" s="245" t="s">
        <v>26</v>
      </c>
      <c r="H137" s="251"/>
      <c r="J137" s="249">
        <f>H137*F137</f>
        <v>0</v>
      </c>
    </row>
    <row r="138" spans="1:10" ht="6" customHeight="1" thickBot="1">
      <c r="A138" s="41"/>
      <c r="B138" s="72"/>
      <c r="D138" s="73"/>
      <c r="F138" s="32"/>
      <c r="G138" s="32"/>
      <c r="H138" s="74"/>
      <c r="J138" s="74"/>
    </row>
    <row r="139" spans="1:10" ht="18" customHeight="1" thickBot="1">
      <c r="A139" s="41"/>
      <c r="B139" s="57"/>
      <c r="D139" s="32"/>
      <c r="F139" s="228" t="s">
        <v>116</v>
      </c>
      <c r="G139" s="229"/>
      <c r="H139" s="230"/>
      <c r="J139" s="51">
        <f>SUM(J133:J137)</f>
        <v>0</v>
      </c>
    </row>
    <row r="140" spans="1:10" ht="6.9" customHeight="1" thickBot="1">
      <c r="A140" s="24"/>
      <c r="B140" s="33"/>
      <c r="D140" s="32"/>
    </row>
    <row r="141" spans="1:10" ht="18" customHeight="1" thickBot="1">
      <c r="A141" s="85">
        <v>7</v>
      </c>
      <c r="B141" s="86" t="s">
        <v>117</v>
      </c>
      <c r="C141" s="87"/>
      <c r="D141" s="88"/>
      <c r="E141" s="87"/>
      <c r="F141" s="87"/>
      <c r="G141" s="87"/>
      <c r="H141" s="87"/>
      <c r="I141" s="87"/>
      <c r="J141" s="89"/>
    </row>
    <row r="142" spans="1:10" ht="4.2" customHeight="1" thickBot="1">
      <c r="A142" s="24"/>
      <c r="B142" s="33"/>
      <c r="D142" s="32"/>
    </row>
    <row r="143" spans="1:10" ht="18.899999999999999" customHeight="1">
      <c r="A143" s="241">
        <v>7.1</v>
      </c>
      <c r="B143" s="54" t="s">
        <v>118</v>
      </c>
      <c r="D143" s="43" t="s">
        <v>111</v>
      </c>
      <c r="F143" s="243">
        <v>64</v>
      </c>
      <c r="G143" s="245" t="s">
        <v>26</v>
      </c>
      <c r="H143" s="250"/>
      <c r="J143" s="248">
        <f>H143*F143</f>
        <v>0</v>
      </c>
    </row>
    <row r="144" spans="1:10" ht="20.399999999999999" customHeight="1" thickBot="1">
      <c r="A144" s="242">
        <v>7.1</v>
      </c>
      <c r="B144" s="55" t="s">
        <v>119</v>
      </c>
      <c r="D144" s="45" t="s">
        <v>113</v>
      </c>
      <c r="F144" s="244"/>
      <c r="G144" s="245" t="s">
        <v>26</v>
      </c>
      <c r="H144" s="251"/>
      <c r="J144" s="249">
        <f>H144*F144</f>
        <v>0</v>
      </c>
    </row>
    <row r="145" spans="1:10" ht="4.2" customHeight="1" thickBot="1">
      <c r="A145" s="24"/>
      <c r="B145" s="57"/>
      <c r="D145" s="32"/>
      <c r="H145" s="192"/>
      <c r="J145" s="75"/>
    </row>
    <row r="146" spans="1:10" ht="18.899999999999999" customHeight="1">
      <c r="A146" s="241">
        <v>7.2</v>
      </c>
      <c r="B146" s="54" t="s">
        <v>120</v>
      </c>
      <c r="D146" s="43" t="s">
        <v>111</v>
      </c>
      <c r="F146" s="243">
        <v>48.85</v>
      </c>
      <c r="G146" s="245" t="s">
        <v>26</v>
      </c>
      <c r="H146" s="250"/>
      <c r="J146" s="248">
        <f>H146*F146</f>
        <v>0</v>
      </c>
    </row>
    <row r="147" spans="1:10" ht="22.5" customHeight="1" thickBot="1">
      <c r="A147" s="242">
        <v>7.3</v>
      </c>
      <c r="B147" s="55" t="s">
        <v>121</v>
      </c>
      <c r="D147" s="45" t="s">
        <v>113</v>
      </c>
      <c r="F147" s="244"/>
      <c r="G147" s="245" t="s">
        <v>26</v>
      </c>
      <c r="H147" s="251"/>
      <c r="J147" s="249">
        <f>H147*F147</f>
        <v>0</v>
      </c>
    </row>
    <row r="148" spans="1:10" ht="4.2" customHeight="1" thickBot="1">
      <c r="A148" s="24"/>
      <c r="B148" s="57"/>
      <c r="D148" s="32"/>
      <c r="H148"/>
    </row>
    <row r="149" spans="1:10" ht="18.899999999999999" customHeight="1">
      <c r="A149" s="241">
        <v>7.3</v>
      </c>
      <c r="B149" s="82" t="s">
        <v>122</v>
      </c>
      <c r="D149" s="43" t="s">
        <v>111</v>
      </c>
      <c r="F149" s="243">
        <f>32*2.4</f>
        <v>76.8</v>
      </c>
      <c r="G149" s="245" t="s">
        <v>26</v>
      </c>
      <c r="H149" s="250"/>
      <c r="J149" s="248">
        <f>H149*F149</f>
        <v>0</v>
      </c>
    </row>
    <row r="150" spans="1:10" ht="22.5" customHeight="1" thickBot="1">
      <c r="A150" s="242">
        <v>7.3</v>
      </c>
      <c r="B150" s="55" t="s">
        <v>123</v>
      </c>
      <c r="D150" s="45" t="s">
        <v>113</v>
      </c>
      <c r="F150" s="244"/>
      <c r="G150" s="245" t="s">
        <v>26</v>
      </c>
      <c r="H150" s="251"/>
      <c r="J150" s="249">
        <f>H150*F150</f>
        <v>0</v>
      </c>
    </row>
    <row r="151" spans="1:10" ht="4.2" customHeight="1" thickBot="1">
      <c r="A151" s="24"/>
      <c r="B151" s="57"/>
      <c r="D151" s="32"/>
      <c r="H151" s="192"/>
      <c r="J151" s="75"/>
    </row>
    <row r="152" spans="1:10" ht="18.899999999999999" customHeight="1">
      <c r="A152" s="241">
        <v>7.4</v>
      </c>
      <c r="B152" s="54" t="s">
        <v>124</v>
      </c>
      <c r="D152" s="43" t="s">
        <v>111</v>
      </c>
      <c r="F152" s="243">
        <f>(7.8+7.8)*2*2.8-5*1.2*1.5-0.6*0.6-2*2.2*0.9-8*0.24*2.8</f>
        <v>68.664000000000001</v>
      </c>
      <c r="G152" s="245" t="s">
        <v>26</v>
      </c>
      <c r="H152" s="250"/>
      <c r="J152" s="248">
        <f>H152*F152</f>
        <v>0</v>
      </c>
    </row>
    <row r="153" spans="1:10" ht="22.5" customHeight="1" thickBot="1">
      <c r="A153" s="242">
        <v>7.3</v>
      </c>
      <c r="B153" s="55" t="s">
        <v>125</v>
      </c>
      <c r="D153" s="45" t="s">
        <v>113</v>
      </c>
      <c r="F153" s="244"/>
      <c r="G153" s="245" t="s">
        <v>26</v>
      </c>
      <c r="H153" s="251"/>
      <c r="J153" s="249">
        <f>H153*F153</f>
        <v>0</v>
      </c>
    </row>
    <row r="154" spans="1:10" ht="4.2" customHeight="1" thickBot="1">
      <c r="A154" s="24"/>
      <c r="B154" s="71"/>
      <c r="D154" s="32"/>
      <c r="H154"/>
    </row>
    <row r="155" spans="1:10" ht="18.899999999999999" customHeight="1">
      <c r="A155" s="241">
        <v>7.5</v>
      </c>
      <c r="B155" s="54" t="s">
        <v>126</v>
      </c>
      <c r="D155" s="43" t="s">
        <v>111</v>
      </c>
      <c r="F155" s="243">
        <v>54.8</v>
      </c>
      <c r="G155" s="245" t="s">
        <v>26</v>
      </c>
      <c r="H155" s="250"/>
      <c r="J155" s="248">
        <f>H155*F155</f>
        <v>0</v>
      </c>
    </row>
    <row r="156" spans="1:10" ht="18.899999999999999" customHeight="1" thickBot="1">
      <c r="A156" s="242">
        <v>7.4</v>
      </c>
      <c r="B156" s="55" t="s">
        <v>127</v>
      </c>
      <c r="D156" s="45" t="s">
        <v>113</v>
      </c>
      <c r="F156" s="244"/>
      <c r="G156" s="245" t="s">
        <v>26</v>
      </c>
      <c r="H156" s="251"/>
      <c r="J156" s="249">
        <f>H156*F156</f>
        <v>0</v>
      </c>
    </row>
    <row r="157" spans="1:10" ht="4.2" customHeight="1" thickBot="1">
      <c r="A157" s="24"/>
      <c r="B157" s="71"/>
      <c r="D157" s="32"/>
      <c r="H157" s="192"/>
      <c r="J157" s="75"/>
    </row>
    <row r="158" spans="1:10" ht="18.899999999999999" customHeight="1">
      <c r="A158" s="241">
        <v>7.6</v>
      </c>
      <c r="B158" s="54" t="s">
        <v>128</v>
      </c>
      <c r="D158" s="43" t="s">
        <v>36</v>
      </c>
      <c r="F158" s="243">
        <v>4.0999999999999996</v>
      </c>
      <c r="G158" s="245" t="s">
        <v>26</v>
      </c>
      <c r="H158" s="250"/>
      <c r="J158" s="248">
        <f>H158*F158</f>
        <v>0</v>
      </c>
    </row>
    <row r="159" spans="1:10" ht="18.899999999999999" customHeight="1" thickBot="1">
      <c r="A159" s="242">
        <v>7.4</v>
      </c>
      <c r="B159" s="55" t="s">
        <v>129</v>
      </c>
      <c r="D159" s="45" t="s">
        <v>32</v>
      </c>
      <c r="F159" s="244"/>
      <c r="G159" s="245" t="s">
        <v>26</v>
      </c>
      <c r="H159" s="251"/>
      <c r="J159" s="249">
        <f>H159*F159</f>
        <v>0</v>
      </c>
    </row>
    <row r="160" spans="1:10" ht="6.9" customHeight="1" thickBot="1">
      <c r="A160" s="24"/>
      <c r="B160" s="33"/>
      <c r="D160" s="32"/>
    </row>
    <row r="161" spans="1:10" ht="18" customHeight="1" thickBot="1">
      <c r="A161" s="24"/>
      <c r="B161" s="33"/>
      <c r="D161" s="32"/>
      <c r="F161" s="228" t="s">
        <v>130</v>
      </c>
      <c r="G161" s="229"/>
      <c r="H161" s="230"/>
      <c r="J161" s="51">
        <f>SUM(J143:J159)</f>
        <v>0</v>
      </c>
    </row>
    <row r="162" spans="1:10" ht="9.9" customHeight="1" thickBot="1">
      <c r="A162" s="24"/>
      <c r="B162" s="33"/>
      <c r="D162" s="32"/>
      <c r="F162" s="28"/>
      <c r="G162" s="32"/>
      <c r="H162" s="32"/>
    </row>
    <row r="163" spans="1:10" ht="18.899999999999999" customHeight="1" thickBot="1">
      <c r="A163" s="85">
        <v>8</v>
      </c>
      <c r="B163" s="261" t="s">
        <v>131</v>
      </c>
      <c r="C163" s="261"/>
      <c r="D163" s="261"/>
      <c r="E163" s="261"/>
      <c r="F163" s="261"/>
      <c r="G163" s="261"/>
      <c r="H163" s="261"/>
      <c r="I163" s="261"/>
      <c r="J163" s="262"/>
    </row>
    <row r="164" spans="1:10" ht="3.6" customHeight="1" thickBot="1">
      <c r="A164" s="24"/>
      <c r="B164" s="33"/>
      <c r="D164" s="32"/>
    </row>
    <row r="165" spans="1:10" ht="17.25" customHeight="1">
      <c r="A165" s="241">
        <v>8.1</v>
      </c>
      <c r="B165" s="54" t="s">
        <v>132</v>
      </c>
      <c r="D165" s="43" t="s">
        <v>111</v>
      </c>
      <c r="F165" s="259">
        <f>37.3+0.5</f>
        <v>37.799999999999997</v>
      </c>
      <c r="G165" s="245" t="s">
        <v>26</v>
      </c>
      <c r="H165" s="250"/>
      <c r="J165" s="248">
        <f>H165*F165</f>
        <v>0</v>
      </c>
    </row>
    <row r="166" spans="1:10" ht="38.4" customHeight="1" thickBot="1">
      <c r="A166" s="242">
        <v>8.1</v>
      </c>
      <c r="B166" s="55" t="s">
        <v>133</v>
      </c>
      <c r="D166" s="45" t="s">
        <v>113</v>
      </c>
      <c r="F166" s="260"/>
      <c r="G166" s="245" t="s">
        <v>26</v>
      </c>
      <c r="H166" s="251"/>
      <c r="J166" s="249">
        <f>H166*F166</f>
        <v>0</v>
      </c>
    </row>
    <row r="167" spans="1:10" ht="4.2" customHeight="1" thickBot="1">
      <c r="A167" s="24"/>
      <c r="B167" s="33"/>
      <c r="D167" s="32"/>
      <c r="H167"/>
    </row>
    <row r="168" spans="1:10" ht="16.5" customHeight="1">
      <c r="A168" s="241">
        <v>8.1999999999999993</v>
      </c>
      <c r="B168" s="54" t="s">
        <v>134</v>
      </c>
      <c r="D168" s="43" t="s">
        <v>111</v>
      </c>
      <c r="F168" s="259">
        <f>7.4*7.4</f>
        <v>54.760000000000005</v>
      </c>
      <c r="G168" s="245" t="s">
        <v>26</v>
      </c>
      <c r="H168" s="250"/>
      <c r="J168" s="248">
        <f>H168*F168</f>
        <v>0</v>
      </c>
    </row>
    <row r="169" spans="1:10" ht="18.899999999999999" customHeight="1" thickBot="1">
      <c r="A169" s="242">
        <v>8.1999999999999993</v>
      </c>
      <c r="B169" s="55" t="s">
        <v>135</v>
      </c>
      <c r="D169" s="45" t="s">
        <v>113</v>
      </c>
      <c r="F169" s="260"/>
      <c r="G169" s="245" t="s">
        <v>26</v>
      </c>
      <c r="H169" s="251"/>
      <c r="J169" s="249">
        <f>H169*F169</f>
        <v>0</v>
      </c>
    </row>
    <row r="170" spans="1:10" ht="5.25" customHeight="1" thickBot="1">
      <c r="A170" s="24"/>
      <c r="B170" s="33"/>
      <c r="D170" s="32"/>
      <c r="H170" s="192"/>
      <c r="J170" s="75"/>
    </row>
    <row r="171" spans="1:10" ht="18" customHeight="1">
      <c r="A171" s="241">
        <v>8.3000000000000007</v>
      </c>
      <c r="B171" s="54" t="s">
        <v>136</v>
      </c>
      <c r="D171" s="43" t="s">
        <v>111</v>
      </c>
      <c r="F171" s="259">
        <v>54.1</v>
      </c>
      <c r="G171" s="245" t="s">
        <v>26</v>
      </c>
      <c r="H171" s="250"/>
      <c r="J171" s="248">
        <f>H171*F171</f>
        <v>0</v>
      </c>
    </row>
    <row r="172" spans="1:10" ht="17.399999999999999" thickBot="1">
      <c r="A172" s="242">
        <v>8.3000000000000007</v>
      </c>
      <c r="B172" s="55" t="s">
        <v>137</v>
      </c>
      <c r="D172" s="45" t="s">
        <v>113</v>
      </c>
      <c r="F172" s="260"/>
      <c r="G172" s="245" t="s">
        <v>26</v>
      </c>
      <c r="H172" s="251"/>
      <c r="J172" s="249">
        <f>H172*F172</f>
        <v>0</v>
      </c>
    </row>
    <row r="173" spans="1:10" ht="4.2" customHeight="1" thickBot="1">
      <c r="A173" s="24"/>
      <c r="B173" s="33"/>
      <c r="D173" s="32"/>
      <c r="H173"/>
    </row>
    <row r="174" spans="1:10" ht="33" customHeight="1">
      <c r="A174" s="241">
        <v>8.4</v>
      </c>
      <c r="B174" s="54" t="s">
        <v>138</v>
      </c>
      <c r="D174" s="43" t="s">
        <v>139</v>
      </c>
      <c r="F174" s="259">
        <v>4.05</v>
      </c>
      <c r="G174" s="245" t="s">
        <v>26</v>
      </c>
      <c r="H174" s="250"/>
      <c r="J174" s="248">
        <f>H174*F174</f>
        <v>0</v>
      </c>
    </row>
    <row r="175" spans="1:10" ht="17.399999999999999" thickBot="1">
      <c r="A175" s="242">
        <v>8.4</v>
      </c>
      <c r="B175" s="55" t="s">
        <v>140</v>
      </c>
      <c r="D175" s="45" t="s">
        <v>113</v>
      </c>
      <c r="F175" s="260"/>
      <c r="G175" s="245" t="s">
        <v>26</v>
      </c>
      <c r="H175" s="251"/>
      <c r="J175" s="249">
        <f>H175*F175</f>
        <v>0</v>
      </c>
    </row>
    <row r="176" spans="1:10" ht="4.2" customHeight="1" thickBot="1">
      <c r="A176" s="24"/>
      <c r="B176" s="33"/>
      <c r="D176" s="32"/>
      <c r="H176"/>
    </row>
    <row r="177" spans="1:10" ht="16.5" customHeight="1">
      <c r="A177" s="241">
        <v>8.5</v>
      </c>
      <c r="B177" s="54" t="s">
        <v>141</v>
      </c>
      <c r="D177" s="43" t="s">
        <v>142</v>
      </c>
      <c r="F177" s="259">
        <f>184.2+40*0.1+48.85-F208*0.9*2.2-F211*0.9*2.2*2-F214*0.7*2.2-F217*1.2*1.5</f>
        <v>206.70999999999998</v>
      </c>
      <c r="G177" s="245" t="s">
        <v>26</v>
      </c>
      <c r="H177" s="250"/>
      <c r="J177" s="248">
        <f>H177*F177</f>
        <v>0</v>
      </c>
    </row>
    <row r="178" spans="1:10" ht="17.25" customHeight="1" thickBot="1">
      <c r="A178" s="242">
        <v>8.6</v>
      </c>
      <c r="B178" s="55" t="s">
        <v>143</v>
      </c>
      <c r="D178" s="45" t="s">
        <v>113</v>
      </c>
      <c r="F178" s="260"/>
      <c r="G178" s="245" t="s">
        <v>26</v>
      </c>
      <c r="H178" s="251"/>
      <c r="J178" s="249">
        <f>H178*F178</f>
        <v>0</v>
      </c>
    </row>
    <row r="179" spans="1:10" ht="4.2" customHeight="1" thickBot="1">
      <c r="A179" s="90"/>
      <c r="B179" s="91"/>
      <c r="D179" s="92"/>
      <c r="F179" s="93"/>
      <c r="G179" s="93"/>
      <c r="H179" s="192"/>
      <c r="J179" s="75"/>
    </row>
    <row r="180" spans="1:10" ht="15.6" customHeight="1">
      <c r="A180" s="241">
        <v>8.6</v>
      </c>
      <c r="B180" s="54" t="s">
        <v>144</v>
      </c>
      <c r="D180" s="43" t="s">
        <v>111</v>
      </c>
      <c r="F180" s="259">
        <v>48.9</v>
      </c>
      <c r="G180" s="245" t="s">
        <v>26</v>
      </c>
      <c r="H180" s="250"/>
      <c r="J180" s="248">
        <f>H180*F180</f>
        <v>0</v>
      </c>
    </row>
    <row r="181" spans="1:10" ht="20.100000000000001" customHeight="1" thickBot="1">
      <c r="A181" s="242">
        <v>8.6</v>
      </c>
      <c r="B181" s="55" t="s">
        <v>145</v>
      </c>
      <c r="D181" s="45" t="s">
        <v>113</v>
      </c>
      <c r="F181" s="260"/>
      <c r="G181" s="245" t="s">
        <v>26</v>
      </c>
      <c r="H181" s="251"/>
      <c r="J181" s="249">
        <f>H181*F181</f>
        <v>0</v>
      </c>
    </row>
    <row r="182" spans="1:10" ht="4.2" customHeight="1" thickBot="1">
      <c r="A182" s="94"/>
      <c r="B182" s="95"/>
      <c r="D182" s="96"/>
      <c r="E182" s="28"/>
      <c r="F182" s="96"/>
      <c r="G182" s="28"/>
      <c r="H182" s="193"/>
      <c r="I182" s="28"/>
      <c r="J182" s="96"/>
    </row>
    <row r="183" spans="1:10" ht="18.75" customHeight="1">
      <c r="A183" s="241">
        <v>8.6999999999999993</v>
      </c>
      <c r="B183" s="54" t="s">
        <v>146</v>
      </c>
      <c r="D183" s="43" t="s">
        <v>111</v>
      </c>
      <c r="F183" s="259">
        <f>F177-F180</f>
        <v>157.80999999999997</v>
      </c>
      <c r="G183" s="245" t="s">
        <v>26</v>
      </c>
      <c r="H183" s="250"/>
      <c r="J183" s="248">
        <f>H183*F183</f>
        <v>0</v>
      </c>
    </row>
    <row r="184" spans="1:10" ht="18.899999999999999" customHeight="1" thickBot="1">
      <c r="A184" s="242">
        <v>8.6999999999999993</v>
      </c>
      <c r="B184" s="55" t="s">
        <v>147</v>
      </c>
      <c r="D184" s="45" t="s">
        <v>113</v>
      </c>
      <c r="F184" s="260"/>
      <c r="G184" s="245" t="s">
        <v>26</v>
      </c>
      <c r="H184" s="251"/>
      <c r="J184" s="249">
        <f>H184*F184</f>
        <v>0</v>
      </c>
    </row>
    <row r="185" spans="1:10" ht="4.5" customHeight="1" thickBot="1">
      <c r="A185" s="24"/>
      <c r="B185" s="57"/>
      <c r="D185" s="32"/>
      <c r="H185"/>
    </row>
    <row r="186" spans="1:10" ht="15.75" customHeight="1">
      <c r="A186" s="241">
        <v>8.8000000000000007</v>
      </c>
      <c r="B186" s="82" t="s">
        <v>148</v>
      </c>
      <c r="D186" s="43" t="s">
        <v>142</v>
      </c>
      <c r="F186" s="259">
        <f>34*0.6</f>
        <v>20.399999999999999</v>
      </c>
      <c r="G186" s="245" t="s">
        <v>26</v>
      </c>
      <c r="H186" s="250"/>
      <c r="J186" s="248">
        <f>H186*F186</f>
        <v>0</v>
      </c>
    </row>
    <row r="187" spans="1:10" ht="18.899999999999999" customHeight="1" thickBot="1">
      <c r="A187" s="242">
        <v>8.8000000000000007</v>
      </c>
      <c r="B187" s="55" t="s">
        <v>149</v>
      </c>
      <c r="D187" s="45" t="s">
        <v>113</v>
      </c>
      <c r="F187" s="260"/>
      <c r="G187" s="245" t="s">
        <v>26</v>
      </c>
      <c r="H187" s="251"/>
      <c r="J187" s="249">
        <f>H187*F187</f>
        <v>0</v>
      </c>
    </row>
    <row r="188" spans="1:10" ht="4.2" customHeight="1" thickBot="1">
      <c r="A188" s="24"/>
      <c r="B188" s="57"/>
      <c r="D188" s="32"/>
      <c r="H188" s="192"/>
      <c r="J188" s="75"/>
    </row>
    <row r="189" spans="1:10" ht="15.75" customHeight="1">
      <c r="A189" s="241">
        <v>8.9</v>
      </c>
      <c r="B189" s="54" t="s">
        <v>150</v>
      </c>
      <c r="D189" s="43" t="s">
        <v>142</v>
      </c>
      <c r="F189" s="259">
        <f>8.7*2.6+3*0.6</f>
        <v>24.419999999999998</v>
      </c>
      <c r="G189" s="245" t="s">
        <v>26</v>
      </c>
      <c r="H189" s="250"/>
      <c r="J189" s="248">
        <f>H189*F189</f>
        <v>0</v>
      </c>
    </row>
    <row r="190" spans="1:10" ht="18.899999999999999" customHeight="1" thickBot="1">
      <c r="A190" s="242">
        <v>8.8000000000000007</v>
      </c>
      <c r="B190" s="55" t="s">
        <v>151</v>
      </c>
      <c r="D190" s="45" t="s">
        <v>113</v>
      </c>
      <c r="F190" s="260"/>
      <c r="G190" s="245" t="s">
        <v>26</v>
      </c>
      <c r="H190" s="251"/>
      <c r="J190" s="249">
        <f>H190*F190</f>
        <v>0</v>
      </c>
    </row>
    <row r="191" spans="1:10" ht="4.2" customHeight="1" thickBot="1">
      <c r="A191" s="24"/>
      <c r="B191" s="71"/>
      <c r="D191" s="32"/>
      <c r="H191"/>
    </row>
    <row r="192" spans="1:10" ht="17.25" customHeight="1">
      <c r="A192" s="257">
        <v>8.1</v>
      </c>
      <c r="B192" s="54" t="s">
        <v>152</v>
      </c>
      <c r="D192" s="43" t="s">
        <v>142</v>
      </c>
      <c r="F192" s="259">
        <v>17.2</v>
      </c>
      <c r="G192" s="245" t="s">
        <v>26</v>
      </c>
      <c r="H192" s="250"/>
      <c r="J192" s="248">
        <f>H192*F192</f>
        <v>0</v>
      </c>
    </row>
    <row r="193" spans="1:10" ht="16.2" thickBot="1">
      <c r="A193" s="258"/>
      <c r="B193" s="97" t="s">
        <v>153</v>
      </c>
      <c r="D193" s="45" t="s">
        <v>113</v>
      </c>
      <c r="F193" s="260"/>
      <c r="G193" s="245" t="s">
        <v>26</v>
      </c>
      <c r="H193" s="251"/>
      <c r="J193" s="249">
        <f>H193*F193</f>
        <v>0</v>
      </c>
    </row>
    <row r="194" spans="1:10" s="75" customFormat="1" ht="5.4" customHeight="1" thickBot="1">
      <c r="A194" s="24"/>
      <c r="B194" s="98"/>
      <c r="D194" s="79"/>
      <c r="H194"/>
      <c r="J194" s="2"/>
    </row>
    <row r="195" spans="1:10" s="75" customFormat="1" ht="18.899999999999999" customHeight="1">
      <c r="A195" s="257">
        <v>8.11</v>
      </c>
      <c r="B195" s="54" t="s">
        <v>154</v>
      </c>
      <c r="D195" s="76" t="s">
        <v>155</v>
      </c>
      <c r="F195" s="254">
        <v>5</v>
      </c>
      <c r="G195" s="256" t="s">
        <v>26</v>
      </c>
      <c r="H195" s="250"/>
      <c r="J195" s="248">
        <f>H195*F195</f>
        <v>0</v>
      </c>
    </row>
    <row r="196" spans="1:10" s="75" customFormat="1" ht="18.899999999999999" customHeight="1" thickBot="1">
      <c r="A196" s="258">
        <v>8.1</v>
      </c>
      <c r="B196" s="55" t="s">
        <v>156</v>
      </c>
      <c r="D196" s="77" t="s">
        <v>88</v>
      </c>
      <c r="F196" s="255"/>
      <c r="G196" s="256" t="s">
        <v>26</v>
      </c>
      <c r="H196" s="251"/>
      <c r="J196" s="249">
        <f>H196*F196</f>
        <v>0</v>
      </c>
    </row>
    <row r="197" spans="1:10" ht="4.2" customHeight="1" thickBot="1">
      <c r="A197" s="24"/>
      <c r="B197" s="71"/>
      <c r="D197" s="32"/>
      <c r="H197" s="192"/>
      <c r="J197" s="75"/>
    </row>
    <row r="198" spans="1:10" ht="17.25" customHeight="1">
      <c r="A198" s="241">
        <v>8.1199999999999992</v>
      </c>
      <c r="B198" s="54" t="s">
        <v>157</v>
      </c>
      <c r="C198" s="75"/>
      <c r="D198" s="76" t="s">
        <v>155</v>
      </c>
      <c r="E198" s="75"/>
      <c r="F198" s="254">
        <v>5</v>
      </c>
      <c r="G198" s="256" t="s">
        <v>26</v>
      </c>
      <c r="H198" s="250"/>
      <c r="I198" s="75"/>
      <c r="J198" s="248">
        <f>H198*F198</f>
        <v>0</v>
      </c>
    </row>
    <row r="199" spans="1:10" ht="17.399999999999999" thickBot="1">
      <c r="A199" s="242"/>
      <c r="B199" s="55" t="s">
        <v>158</v>
      </c>
      <c r="C199" s="75"/>
      <c r="D199" s="77" t="s">
        <v>88</v>
      </c>
      <c r="E199" s="75"/>
      <c r="F199" s="255"/>
      <c r="G199" s="256" t="s">
        <v>26</v>
      </c>
      <c r="H199" s="251"/>
      <c r="I199" s="75"/>
      <c r="J199" s="249">
        <f>H199*F199</f>
        <v>0</v>
      </c>
    </row>
    <row r="200" spans="1:10" ht="4.2" customHeight="1" thickBot="1">
      <c r="A200" s="24"/>
      <c r="B200" s="71"/>
      <c r="D200" s="32"/>
      <c r="H200"/>
    </row>
    <row r="201" spans="1:10" ht="17.25" customHeight="1">
      <c r="A201" s="241">
        <v>8.1300000000000008</v>
      </c>
      <c r="B201" s="82" t="s">
        <v>159</v>
      </c>
      <c r="C201" s="75"/>
      <c r="D201" s="43" t="s">
        <v>142</v>
      </c>
      <c r="E201" s="75"/>
      <c r="F201" s="254">
        <f>32*0.9</f>
        <v>28.8</v>
      </c>
      <c r="G201" s="256" t="s">
        <v>26</v>
      </c>
      <c r="H201" s="250"/>
      <c r="I201" s="75"/>
      <c r="J201" s="248">
        <f>H201*F201</f>
        <v>0</v>
      </c>
    </row>
    <row r="202" spans="1:10" ht="19.95" customHeight="1" thickBot="1">
      <c r="A202" s="242"/>
      <c r="B202" s="55" t="s">
        <v>160</v>
      </c>
      <c r="C202" s="75"/>
      <c r="D202" s="45" t="s">
        <v>113</v>
      </c>
      <c r="E202" s="75"/>
      <c r="F202" s="255"/>
      <c r="G202" s="256" t="s">
        <v>26</v>
      </c>
      <c r="H202" s="251"/>
      <c r="I202" s="75"/>
      <c r="J202" s="249">
        <f>H202*F202</f>
        <v>0</v>
      </c>
    </row>
    <row r="203" spans="1:10" ht="6.9" customHeight="1" thickBot="1">
      <c r="A203" s="99"/>
      <c r="B203" s="50"/>
      <c r="D203" s="32"/>
    </row>
    <row r="204" spans="1:10" ht="18" customHeight="1" thickBot="1">
      <c r="A204" s="24"/>
      <c r="B204" s="33"/>
      <c r="D204" s="32"/>
      <c r="F204" s="228" t="s">
        <v>161</v>
      </c>
      <c r="G204" s="229"/>
      <c r="H204" s="230"/>
      <c r="J204" s="51">
        <f>SUM(J165:J202)</f>
        <v>0</v>
      </c>
    </row>
    <row r="205" spans="1:10" ht="9.9" customHeight="1" thickBot="1">
      <c r="A205" s="24"/>
      <c r="B205" s="33"/>
      <c r="D205" s="32"/>
    </row>
    <row r="206" spans="1:10" ht="18.899999999999999" customHeight="1" thickBot="1">
      <c r="A206" s="85">
        <v>9</v>
      </c>
      <c r="B206" s="239" t="s">
        <v>162</v>
      </c>
      <c r="C206" s="239"/>
      <c r="D206" s="239"/>
      <c r="E206" s="239"/>
      <c r="F206" s="239"/>
      <c r="G206" s="239"/>
      <c r="H206" s="239"/>
      <c r="I206" s="239"/>
      <c r="J206" s="240"/>
    </row>
    <row r="207" spans="1:10" ht="6" customHeight="1" thickBot="1">
      <c r="A207" s="24"/>
      <c r="B207" s="33"/>
      <c r="D207" s="32"/>
    </row>
    <row r="208" spans="1:10" ht="20.399999999999999" customHeight="1">
      <c r="A208" s="241">
        <v>9.1</v>
      </c>
      <c r="B208" s="54" t="s">
        <v>163</v>
      </c>
      <c r="D208" s="43" t="s">
        <v>155</v>
      </c>
      <c r="F208" s="243">
        <v>2</v>
      </c>
      <c r="G208" s="245" t="s">
        <v>26</v>
      </c>
      <c r="H208" s="250"/>
      <c r="J208" s="248">
        <f>H208*F208</f>
        <v>0</v>
      </c>
    </row>
    <row r="209" spans="1:10" ht="39" customHeight="1" thickBot="1">
      <c r="A209" s="242">
        <v>9.1</v>
      </c>
      <c r="B209" s="55" t="s">
        <v>164</v>
      </c>
      <c r="D209" s="100" t="s">
        <v>88</v>
      </c>
      <c r="F209" s="244"/>
      <c r="G209" s="245" t="s">
        <v>26</v>
      </c>
      <c r="H209" s="251"/>
      <c r="J209" s="249">
        <f>H209*F209</f>
        <v>0</v>
      </c>
    </row>
    <row r="210" spans="1:10" ht="4.2" customHeight="1" thickBot="1">
      <c r="A210" s="24"/>
      <c r="B210" s="71"/>
      <c r="D210" s="32"/>
      <c r="H210" s="192"/>
      <c r="J210" s="75"/>
    </row>
    <row r="211" spans="1:10" ht="18" customHeight="1">
      <c r="A211" s="241">
        <v>9.1999999999999993</v>
      </c>
      <c r="B211" s="54" t="s">
        <v>165</v>
      </c>
      <c r="D211" s="43" t="s">
        <v>155</v>
      </c>
      <c r="F211" s="243">
        <v>4</v>
      </c>
      <c r="G211" s="245" t="s">
        <v>26</v>
      </c>
      <c r="H211" s="250"/>
      <c r="J211" s="248">
        <f>H211*F211</f>
        <v>0</v>
      </c>
    </row>
    <row r="212" spans="1:10" ht="18.899999999999999" customHeight="1" thickBot="1">
      <c r="A212" s="242">
        <v>9.1999999999999993</v>
      </c>
      <c r="B212" s="55" t="s">
        <v>166</v>
      </c>
      <c r="D212" s="100" t="s">
        <v>88</v>
      </c>
      <c r="F212" s="244"/>
      <c r="G212" s="245" t="s">
        <v>26</v>
      </c>
      <c r="H212" s="251"/>
      <c r="J212" s="249">
        <f>H212*F212</f>
        <v>0</v>
      </c>
    </row>
    <row r="213" spans="1:10" ht="4.2" customHeight="1" thickBot="1">
      <c r="A213" s="24"/>
      <c r="B213" s="57"/>
      <c r="D213" s="32"/>
      <c r="H213"/>
    </row>
    <row r="214" spans="1:10" ht="18.75" customHeight="1">
      <c r="A214" s="241">
        <v>9.3000000000000007</v>
      </c>
      <c r="B214" s="54" t="s">
        <v>167</v>
      </c>
      <c r="D214" s="43" t="s">
        <v>155</v>
      </c>
      <c r="F214" s="243">
        <v>1</v>
      </c>
      <c r="G214" s="245" t="s">
        <v>26</v>
      </c>
      <c r="H214" s="250"/>
      <c r="J214" s="248">
        <f>H214*F214</f>
        <v>0</v>
      </c>
    </row>
    <row r="215" spans="1:10" ht="18.899999999999999" customHeight="1" thickBot="1">
      <c r="A215" s="242">
        <v>9.3000000000000007</v>
      </c>
      <c r="B215" s="55" t="s">
        <v>168</v>
      </c>
      <c r="D215" s="100" t="s">
        <v>88</v>
      </c>
      <c r="F215" s="244"/>
      <c r="G215" s="245" t="s">
        <v>26</v>
      </c>
      <c r="H215" s="251"/>
      <c r="J215" s="249">
        <f>H215*F215</f>
        <v>0</v>
      </c>
    </row>
    <row r="216" spans="1:10" ht="4.2" customHeight="1" thickBot="1">
      <c r="A216" s="24"/>
      <c r="B216" s="57"/>
      <c r="D216" s="32"/>
      <c r="H216"/>
    </row>
    <row r="217" spans="1:10" ht="16.5" customHeight="1">
      <c r="A217" s="241">
        <v>9.4</v>
      </c>
      <c r="B217" s="54" t="s">
        <v>169</v>
      </c>
      <c r="D217" s="43" t="s">
        <v>155</v>
      </c>
      <c r="F217" s="243">
        <v>5</v>
      </c>
      <c r="G217" s="245" t="s">
        <v>26</v>
      </c>
      <c r="H217" s="250"/>
      <c r="J217" s="248">
        <f>H217*F217</f>
        <v>0</v>
      </c>
    </row>
    <row r="218" spans="1:10" ht="18.899999999999999" customHeight="1" thickBot="1">
      <c r="A218" s="242">
        <v>9.4</v>
      </c>
      <c r="B218" s="55" t="s">
        <v>170</v>
      </c>
      <c r="D218" s="100" t="s">
        <v>88</v>
      </c>
      <c r="F218" s="244"/>
      <c r="G218" s="245" t="s">
        <v>26</v>
      </c>
      <c r="H218" s="251"/>
      <c r="J218" s="249">
        <f>H218*F218</f>
        <v>0</v>
      </c>
    </row>
    <row r="219" spans="1:10" ht="4.2" customHeight="1" thickBot="1">
      <c r="A219" s="24"/>
      <c r="B219" s="71"/>
      <c r="D219" s="32"/>
      <c r="H219" s="192"/>
      <c r="J219" s="75"/>
    </row>
    <row r="220" spans="1:10" ht="16.8">
      <c r="A220" s="241">
        <v>9.5</v>
      </c>
      <c r="B220" s="54" t="s">
        <v>171</v>
      </c>
      <c r="D220" s="43" t="s">
        <v>155</v>
      </c>
      <c r="F220" s="243">
        <v>5</v>
      </c>
      <c r="G220" s="245" t="s">
        <v>26</v>
      </c>
      <c r="H220" s="250"/>
      <c r="J220" s="248">
        <f>H220*F220</f>
        <v>0</v>
      </c>
    </row>
    <row r="221" spans="1:10" ht="18.899999999999999" customHeight="1" thickBot="1">
      <c r="A221" s="242">
        <v>9.5</v>
      </c>
      <c r="B221" s="55" t="s">
        <v>172</v>
      </c>
      <c r="D221" s="100" t="s">
        <v>88</v>
      </c>
      <c r="F221" s="244"/>
      <c r="G221" s="245" t="s">
        <v>26</v>
      </c>
      <c r="H221" s="251"/>
      <c r="J221" s="249">
        <f>H221*F221</f>
        <v>0</v>
      </c>
    </row>
    <row r="222" spans="1:10" ht="4.2" customHeight="1" thickBot="1">
      <c r="A222" s="101"/>
      <c r="B222" s="37"/>
      <c r="D222" s="32"/>
      <c r="H222"/>
    </row>
    <row r="223" spans="1:10" ht="16.5" customHeight="1">
      <c r="A223" s="241">
        <v>9.6</v>
      </c>
      <c r="B223" s="54" t="s">
        <v>173</v>
      </c>
      <c r="D223" s="43" t="s">
        <v>155</v>
      </c>
      <c r="F223" s="243">
        <v>1</v>
      </c>
      <c r="G223" s="245" t="s">
        <v>26</v>
      </c>
      <c r="H223" s="250"/>
      <c r="J223" s="248">
        <f>H223*F223</f>
        <v>0</v>
      </c>
    </row>
    <row r="224" spans="1:10" ht="17.399999999999999" thickBot="1">
      <c r="A224" s="242">
        <v>9.6</v>
      </c>
      <c r="B224" s="55" t="s">
        <v>174</v>
      </c>
      <c r="D224" s="100" t="s">
        <v>88</v>
      </c>
      <c r="F224" s="244"/>
      <c r="G224" s="245" t="s">
        <v>26</v>
      </c>
      <c r="H224" s="251"/>
      <c r="J224" s="249">
        <f>H224*F224</f>
        <v>0</v>
      </c>
    </row>
    <row r="225" spans="1:10" ht="6.9" customHeight="1" thickBot="1">
      <c r="A225" s="24"/>
      <c r="B225" s="33"/>
      <c r="D225" s="32"/>
    </row>
    <row r="226" spans="1:10" ht="18" customHeight="1" thickBot="1">
      <c r="A226" s="24"/>
      <c r="B226" s="33"/>
      <c r="D226" s="32"/>
      <c r="F226" s="228" t="s">
        <v>175</v>
      </c>
      <c r="G226" s="229"/>
      <c r="H226" s="230"/>
      <c r="J226" s="51">
        <f>SUM(J208:J224)</f>
        <v>0</v>
      </c>
    </row>
    <row r="227" spans="1:10" ht="9.9" customHeight="1" thickBot="1">
      <c r="A227" s="24"/>
      <c r="B227" s="33"/>
      <c r="D227" s="32"/>
    </row>
    <row r="228" spans="1:10" ht="17.25" customHeight="1" thickBot="1">
      <c r="A228" s="85">
        <v>10</v>
      </c>
      <c r="B228" s="239" t="s">
        <v>176</v>
      </c>
      <c r="C228" s="239"/>
      <c r="D228" s="239"/>
      <c r="E228" s="239"/>
      <c r="F228" s="239"/>
      <c r="G228" s="239"/>
      <c r="H228" s="239"/>
      <c r="I228" s="239"/>
      <c r="J228" s="240"/>
    </row>
    <row r="229" spans="1:10" ht="5.25" customHeight="1" thickBot="1">
      <c r="A229" s="24"/>
      <c r="B229" s="33"/>
    </row>
    <row r="230" spans="1:10" ht="15.75" customHeight="1">
      <c r="A230" s="241">
        <v>10.1</v>
      </c>
      <c r="B230" s="54" t="s">
        <v>177</v>
      </c>
      <c r="D230" s="43" t="s">
        <v>94</v>
      </c>
      <c r="F230" s="243">
        <f>7.9+4.65+3.25</f>
        <v>15.8</v>
      </c>
      <c r="G230" s="245" t="s">
        <v>26</v>
      </c>
      <c r="H230" s="250"/>
      <c r="J230" s="248">
        <f>H230*F230</f>
        <v>0</v>
      </c>
    </row>
    <row r="231" spans="1:10" ht="20.25" customHeight="1" thickBot="1">
      <c r="A231" s="242">
        <v>10.1</v>
      </c>
      <c r="B231" s="55" t="s">
        <v>178</v>
      </c>
      <c r="D231" s="100" t="s">
        <v>96</v>
      </c>
      <c r="F231" s="244"/>
      <c r="G231" s="245" t="s">
        <v>26</v>
      </c>
      <c r="H231" s="251"/>
      <c r="J231" s="249">
        <f>H231*F231</f>
        <v>0</v>
      </c>
    </row>
    <row r="232" spans="1:10" ht="4.2" customHeight="1" thickBot="1">
      <c r="A232" s="24"/>
      <c r="B232" s="46"/>
      <c r="D232" s="32"/>
      <c r="H232" s="192"/>
      <c r="J232" s="75"/>
    </row>
    <row r="233" spans="1:10" ht="15.75" customHeight="1">
      <c r="A233" s="241">
        <v>10.199999999999999</v>
      </c>
      <c r="B233" s="54" t="s">
        <v>179</v>
      </c>
      <c r="D233" s="43" t="s">
        <v>94</v>
      </c>
      <c r="F233" s="243">
        <v>6</v>
      </c>
      <c r="G233" s="245" t="s">
        <v>26</v>
      </c>
      <c r="H233" s="250"/>
      <c r="J233" s="248">
        <f>H233*F233</f>
        <v>0</v>
      </c>
    </row>
    <row r="234" spans="1:10" ht="20.25" customHeight="1" thickBot="1">
      <c r="A234" s="242">
        <v>10.1</v>
      </c>
      <c r="B234" s="55" t="s">
        <v>180</v>
      </c>
      <c r="D234" s="100" t="s">
        <v>96</v>
      </c>
      <c r="F234" s="244"/>
      <c r="G234" s="245" t="s">
        <v>26</v>
      </c>
      <c r="H234" s="251"/>
      <c r="J234" s="249">
        <f>H234*F234</f>
        <v>0</v>
      </c>
    </row>
    <row r="235" spans="1:10" ht="4.2" customHeight="1" thickBot="1">
      <c r="A235" s="24"/>
      <c r="B235" s="46"/>
      <c r="D235" s="32"/>
      <c r="H235"/>
    </row>
    <row r="236" spans="1:10" ht="16.5" customHeight="1">
      <c r="A236" s="241">
        <v>10.3</v>
      </c>
      <c r="B236" s="54" t="s">
        <v>181</v>
      </c>
      <c r="D236" s="43" t="s">
        <v>94</v>
      </c>
      <c r="F236" s="243">
        <v>3</v>
      </c>
      <c r="G236" s="245" t="s">
        <v>26</v>
      </c>
      <c r="H236" s="250"/>
      <c r="J236" s="248">
        <f>H236*F236</f>
        <v>0</v>
      </c>
    </row>
    <row r="237" spans="1:10" ht="17.399999999999999" thickBot="1">
      <c r="A237" s="242">
        <v>10.199999999999999</v>
      </c>
      <c r="B237" s="102" t="s">
        <v>182</v>
      </c>
      <c r="D237" s="100" t="s">
        <v>96</v>
      </c>
      <c r="F237" s="244"/>
      <c r="G237" s="245" t="s">
        <v>26</v>
      </c>
      <c r="H237" s="251"/>
      <c r="J237" s="249">
        <f>H237*F237</f>
        <v>0</v>
      </c>
    </row>
    <row r="238" spans="1:10" ht="4.2" customHeight="1" thickBot="1">
      <c r="A238" s="24"/>
      <c r="B238" s="55"/>
      <c r="D238" s="32"/>
      <c r="H238"/>
    </row>
    <row r="239" spans="1:10" ht="16.5" customHeight="1">
      <c r="A239" s="241">
        <v>10.4</v>
      </c>
      <c r="B239" s="54" t="s">
        <v>183</v>
      </c>
      <c r="D239" s="43" t="s">
        <v>94</v>
      </c>
      <c r="F239" s="243">
        <v>11.6</v>
      </c>
      <c r="G239" s="245" t="s">
        <v>26</v>
      </c>
      <c r="H239" s="250"/>
      <c r="J239" s="248">
        <f>H239*F239</f>
        <v>0</v>
      </c>
    </row>
    <row r="240" spans="1:10" ht="18" customHeight="1" thickBot="1">
      <c r="A240" s="242">
        <v>10.199999999999999</v>
      </c>
      <c r="B240" s="102" t="s">
        <v>184</v>
      </c>
      <c r="D240" s="100" t="s">
        <v>96</v>
      </c>
      <c r="F240" s="244"/>
      <c r="G240" s="245" t="s">
        <v>26</v>
      </c>
      <c r="H240" s="251"/>
      <c r="J240" s="249">
        <f>H240*F240</f>
        <v>0</v>
      </c>
    </row>
    <row r="241" spans="1:10" ht="4.2" customHeight="1" thickBot="1">
      <c r="A241" s="24"/>
      <c r="B241" s="46"/>
      <c r="D241" s="32"/>
      <c r="H241" s="192"/>
      <c r="J241" s="75"/>
    </row>
    <row r="242" spans="1:10" ht="16.5" customHeight="1">
      <c r="A242" s="241">
        <v>10.5</v>
      </c>
      <c r="B242" s="54" t="s">
        <v>185</v>
      </c>
      <c r="D242" s="43" t="s">
        <v>155</v>
      </c>
      <c r="F242" s="243">
        <v>5</v>
      </c>
      <c r="G242" s="245" t="s">
        <v>26</v>
      </c>
      <c r="H242" s="250"/>
      <c r="J242" s="248">
        <f>H242*F242</f>
        <v>0</v>
      </c>
    </row>
    <row r="243" spans="1:10" ht="18" customHeight="1" thickBot="1">
      <c r="A243" s="242">
        <v>10.199999999999999</v>
      </c>
      <c r="B243" s="102" t="s">
        <v>186</v>
      </c>
      <c r="D243" s="100" t="s">
        <v>88</v>
      </c>
      <c r="F243" s="244"/>
      <c r="G243" s="245" t="s">
        <v>26</v>
      </c>
      <c r="H243" s="251"/>
      <c r="J243" s="249">
        <f>H243*F243</f>
        <v>0</v>
      </c>
    </row>
    <row r="244" spans="1:10" ht="4.2" customHeight="1" thickBot="1">
      <c r="A244" s="24"/>
      <c r="B244" s="46"/>
      <c r="D244" s="32"/>
      <c r="H244"/>
    </row>
    <row r="245" spans="1:10" ht="16.5" customHeight="1">
      <c r="A245" s="241">
        <v>10.6</v>
      </c>
      <c r="B245" s="54" t="s">
        <v>187</v>
      </c>
      <c r="D245" s="43" t="s">
        <v>94</v>
      </c>
      <c r="F245" s="243">
        <v>15.8</v>
      </c>
      <c r="G245" s="245" t="s">
        <v>26</v>
      </c>
      <c r="H245" s="250"/>
      <c r="J245" s="248">
        <f>H245*F245</f>
        <v>0</v>
      </c>
    </row>
    <row r="246" spans="1:10" ht="17.399999999999999" thickBot="1">
      <c r="A246" s="242">
        <v>10.199999999999999</v>
      </c>
      <c r="B246" s="102" t="s">
        <v>188</v>
      </c>
      <c r="D246" s="100" t="s">
        <v>96</v>
      </c>
      <c r="F246" s="244"/>
      <c r="G246" s="245" t="s">
        <v>26</v>
      </c>
      <c r="H246" s="251"/>
      <c r="J246" s="249">
        <f>H246*F246</f>
        <v>0</v>
      </c>
    </row>
    <row r="247" spans="1:10" ht="4.2" customHeight="1" thickBot="1">
      <c r="A247" s="24"/>
      <c r="B247" s="46"/>
      <c r="D247" s="32"/>
      <c r="H247"/>
    </row>
    <row r="248" spans="1:10" s="75" customFormat="1" ht="18.899999999999999" customHeight="1">
      <c r="A248" s="252">
        <v>10.7</v>
      </c>
      <c r="B248" s="54" t="s">
        <v>189</v>
      </c>
      <c r="D248" s="103" t="s">
        <v>190</v>
      </c>
      <c r="F248" s="254">
        <f>F230*0.7+F239+F245*0.2+F233*0.5+F236*0.2</f>
        <v>29.42</v>
      </c>
      <c r="G248" s="256" t="s">
        <v>26</v>
      </c>
      <c r="H248" s="250"/>
      <c r="J248" s="248">
        <f>H248*F248</f>
        <v>0</v>
      </c>
    </row>
    <row r="249" spans="1:10" s="75" customFormat="1" ht="18.899999999999999" customHeight="1" thickBot="1">
      <c r="A249" s="253">
        <v>8.1</v>
      </c>
      <c r="B249" s="102" t="s">
        <v>191</v>
      </c>
      <c r="D249" s="104" t="s">
        <v>192</v>
      </c>
      <c r="F249" s="255"/>
      <c r="G249" s="256" t="s">
        <v>26</v>
      </c>
      <c r="H249" s="251"/>
      <c r="J249" s="249">
        <f>H249*F249</f>
        <v>0</v>
      </c>
    </row>
    <row r="250" spans="1:10" s="75" customFormat="1" ht="7.2" customHeight="1" thickBot="1">
      <c r="A250" s="105"/>
      <c r="B250" s="106"/>
      <c r="D250" s="107"/>
      <c r="F250" s="79"/>
      <c r="G250" s="79"/>
      <c r="H250" s="108"/>
      <c r="J250" s="109"/>
    </row>
    <row r="251" spans="1:10" ht="18" customHeight="1" thickBot="1">
      <c r="A251" s="24"/>
      <c r="B251" s="33"/>
      <c r="F251" s="228" t="s">
        <v>193</v>
      </c>
      <c r="G251" s="229"/>
      <c r="H251" s="230"/>
      <c r="J251" s="51">
        <f>SUM(J230:J249)</f>
        <v>0</v>
      </c>
    </row>
    <row r="252" spans="1:10" ht="9.9" customHeight="1" thickBot="1">
      <c r="A252" s="24"/>
      <c r="B252" s="33"/>
      <c r="F252" s="28"/>
      <c r="G252" s="32"/>
      <c r="H252" s="32"/>
    </row>
    <row r="253" spans="1:10" ht="18" customHeight="1" thickBot="1">
      <c r="A253" s="85">
        <v>11</v>
      </c>
      <c r="B253" s="239" t="s">
        <v>194</v>
      </c>
      <c r="C253" s="239"/>
      <c r="D253" s="239"/>
      <c r="E253" s="239"/>
      <c r="F253" s="239"/>
      <c r="G253" s="239"/>
      <c r="H253" s="239"/>
      <c r="I253" s="239"/>
      <c r="J253" s="240"/>
    </row>
    <row r="254" spans="1:10" ht="4.5" customHeight="1">
      <c r="A254" s="24"/>
      <c r="B254" s="110"/>
      <c r="D254" s="32"/>
    </row>
    <row r="255" spans="1:10" ht="16.5" customHeight="1">
      <c r="B255" s="24" t="s">
        <v>195</v>
      </c>
      <c r="D255" s="32"/>
    </row>
    <row r="256" spans="1:10" ht="19.95" customHeight="1">
      <c r="B256" s="24" t="s">
        <v>196</v>
      </c>
      <c r="D256" s="32"/>
    </row>
    <row r="257" spans="1:10" ht="6.6" customHeight="1" thickBot="1">
      <c r="A257" s="24"/>
      <c r="B257" s="110"/>
      <c r="D257" s="32"/>
    </row>
    <row r="258" spans="1:10" ht="18" customHeight="1">
      <c r="A258" s="241">
        <v>11.1</v>
      </c>
      <c r="B258" s="111" t="s">
        <v>197</v>
      </c>
      <c r="D258" s="112" t="s">
        <v>25</v>
      </c>
      <c r="F258" s="243">
        <v>1</v>
      </c>
      <c r="G258" s="245" t="s">
        <v>26</v>
      </c>
      <c r="H258" s="246">
        <f>'El-works-#1-1'!F31</f>
        <v>0</v>
      </c>
      <c r="J258" s="248">
        <f>H258*F258</f>
        <v>0</v>
      </c>
    </row>
    <row r="259" spans="1:10" ht="18.75" customHeight="1" thickBot="1">
      <c r="A259" s="242">
        <v>11.1</v>
      </c>
      <c r="B259" s="113" t="s">
        <v>198</v>
      </c>
      <c r="D259" s="114" t="s">
        <v>28</v>
      </c>
      <c r="F259" s="244">
        <v>1</v>
      </c>
      <c r="G259" s="245" t="s">
        <v>26</v>
      </c>
      <c r="H259" s="247"/>
      <c r="J259" s="249">
        <f>H259*F259</f>
        <v>0</v>
      </c>
    </row>
    <row r="260" spans="1:10" ht="4.95" customHeight="1" thickBot="1">
      <c r="A260" s="41"/>
      <c r="B260" s="72"/>
      <c r="D260" s="115"/>
      <c r="F260" s="32"/>
      <c r="G260" s="32"/>
      <c r="H260" s="74"/>
      <c r="J260" s="74"/>
    </row>
    <row r="261" spans="1:10" ht="16.5" customHeight="1" thickBot="1">
      <c r="A261" s="24"/>
      <c r="B261" s="33"/>
      <c r="D261" s="32"/>
      <c r="F261" s="228" t="s">
        <v>199</v>
      </c>
      <c r="G261" s="229"/>
      <c r="H261" s="230"/>
      <c r="J261" s="51">
        <f>J258</f>
        <v>0</v>
      </c>
    </row>
    <row r="262" spans="1:10" ht="9.9" customHeight="1" thickBot="1">
      <c r="A262" s="24"/>
      <c r="B262" s="33"/>
      <c r="D262" s="32"/>
    </row>
    <row r="263" spans="1:10" ht="18.899999999999999" customHeight="1" thickBot="1">
      <c r="A263" s="85">
        <v>12</v>
      </c>
      <c r="B263" s="239" t="s">
        <v>200</v>
      </c>
      <c r="C263" s="239"/>
      <c r="D263" s="239"/>
      <c r="E263" s="239"/>
      <c r="F263" s="239"/>
      <c r="G263" s="239"/>
      <c r="H263" s="239"/>
      <c r="I263" s="239"/>
      <c r="J263" s="240"/>
    </row>
    <row r="264" spans="1:10" ht="6.6" customHeight="1" thickBot="1">
      <c r="A264" s="24"/>
      <c r="B264" s="33"/>
      <c r="D264" s="32"/>
    </row>
    <row r="265" spans="1:10" ht="18" customHeight="1">
      <c r="A265" s="241">
        <v>12.1</v>
      </c>
      <c r="B265" s="111" t="s">
        <v>201</v>
      </c>
      <c r="D265" s="112" t="s">
        <v>25</v>
      </c>
      <c r="F265" s="243">
        <v>1</v>
      </c>
      <c r="G265" s="245" t="s">
        <v>26</v>
      </c>
      <c r="H265" s="246">
        <f>'Water Sanitation-#1-1'!F68</f>
        <v>0</v>
      </c>
      <c r="J265" s="248">
        <f>H265*F265</f>
        <v>0</v>
      </c>
    </row>
    <row r="266" spans="1:10" ht="18" customHeight="1" thickBot="1">
      <c r="A266" s="242">
        <v>12.1</v>
      </c>
      <c r="B266" s="113" t="s">
        <v>202</v>
      </c>
      <c r="D266" s="114" t="s">
        <v>28</v>
      </c>
      <c r="F266" s="244">
        <v>1</v>
      </c>
      <c r="G266" s="245" t="s">
        <v>26</v>
      </c>
      <c r="H266" s="247"/>
      <c r="J266" s="249">
        <f>H266*F266</f>
        <v>0</v>
      </c>
    </row>
    <row r="267" spans="1:10" ht="7.2" customHeight="1" thickBot="1">
      <c r="A267" s="41"/>
      <c r="B267" s="72"/>
      <c r="D267" s="115"/>
      <c r="F267" s="32"/>
      <c r="G267" s="32"/>
      <c r="H267" s="74"/>
      <c r="J267" s="74"/>
    </row>
    <row r="268" spans="1:10" ht="18" customHeight="1" thickBot="1">
      <c r="A268" s="24"/>
      <c r="B268" s="33"/>
      <c r="D268" s="32"/>
      <c r="F268" s="228" t="s">
        <v>203</v>
      </c>
      <c r="G268" s="229"/>
      <c r="H268" s="230"/>
      <c r="J268" s="51">
        <f>J265</f>
        <v>0</v>
      </c>
    </row>
    <row r="269" spans="1:10" ht="18" customHeight="1">
      <c r="A269" s="24"/>
      <c r="B269" s="33"/>
      <c r="F269" s="28"/>
      <c r="G269" s="32"/>
      <c r="H269" s="32"/>
    </row>
    <row r="270" spans="1:10" ht="18" customHeight="1">
      <c r="A270" s="24"/>
      <c r="B270" s="33"/>
      <c r="F270" s="28"/>
      <c r="G270" s="32"/>
      <c r="H270" s="32"/>
    </row>
    <row r="271" spans="1:10" ht="18" customHeight="1">
      <c r="A271" s="24"/>
      <c r="B271" s="33"/>
      <c r="F271" s="28"/>
      <c r="G271" s="32"/>
      <c r="H271" s="32"/>
    </row>
    <row r="272" spans="1:10" ht="18" customHeight="1">
      <c r="A272" s="24"/>
      <c r="B272" s="33"/>
      <c r="F272" s="28"/>
      <c r="G272" s="32"/>
      <c r="H272" s="32"/>
    </row>
    <row r="273" spans="1:10" ht="18" customHeight="1">
      <c r="A273" s="24"/>
      <c r="B273" s="33"/>
      <c r="F273" s="28"/>
      <c r="G273" s="32"/>
      <c r="H273" s="32"/>
    </row>
    <row r="274" spans="1:10" ht="18" customHeight="1">
      <c r="A274" s="24"/>
      <c r="B274" s="33"/>
      <c r="F274" s="28"/>
      <c r="G274" s="32"/>
      <c r="H274" s="32"/>
    </row>
    <row r="275" spans="1:10" s="116" customFormat="1" ht="24.9" customHeight="1">
      <c r="A275" s="24"/>
      <c r="B275" s="33"/>
      <c r="C275" s="2"/>
      <c r="D275" s="2"/>
      <c r="E275" s="2"/>
      <c r="F275" s="28"/>
      <c r="G275" s="32"/>
      <c r="H275" s="32"/>
      <c r="I275" s="2"/>
      <c r="J275" s="2"/>
    </row>
    <row r="276" spans="1:10" ht="17.399999999999999" thickBot="1">
      <c r="A276" s="24"/>
      <c r="B276" s="33"/>
      <c r="F276" s="28"/>
      <c r="G276" s="32"/>
      <c r="H276" s="32"/>
    </row>
    <row r="277" spans="1:10" ht="31.95" customHeight="1" thickBot="1">
      <c r="A277" s="231" t="s">
        <v>204</v>
      </c>
      <c r="B277" s="232"/>
      <c r="C277" s="232"/>
      <c r="D277" s="232"/>
      <c r="E277" s="232"/>
      <c r="F277" s="232"/>
      <c r="G277" s="232"/>
      <c r="H277" s="232"/>
      <c r="I277" s="232"/>
      <c r="J277" s="233"/>
    </row>
    <row r="278" spans="1:10" ht="9.6" customHeight="1" thickBot="1">
      <c r="A278" s="117"/>
      <c r="B278" s="8"/>
    </row>
    <row r="279" spans="1:10" ht="32.1" customHeight="1">
      <c r="A279" s="118">
        <v>1</v>
      </c>
      <c r="B279" s="234" t="s">
        <v>205</v>
      </c>
      <c r="C279" s="234"/>
      <c r="D279" s="235"/>
      <c r="F279" s="236" t="s">
        <v>206</v>
      </c>
      <c r="G279" s="237"/>
      <c r="H279" s="238"/>
      <c r="J279" s="119">
        <f>J40</f>
        <v>0</v>
      </c>
    </row>
    <row r="280" spans="1:10" ht="32.1" customHeight="1">
      <c r="A280" s="120">
        <v>2</v>
      </c>
      <c r="B280" s="223" t="s">
        <v>207</v>
      </c>
      <c r="C280" s="223"/>
      <c r="D280" s="224"/>
      <c r="F280" s="225" t="s">
        <v>208</v>
      </c>
      <c r="G280" s="226"/>
      <c r="H280" s="227"/>
      <c r="J280" s="119">
        <f>J70</f>
        <v>0</v>
      </c>
    </row>
    <row r="281" spans="1:10" ht="32.1" customHeight="1">
      <c r="A281" s="120">
        <v>3</v>
      </c>
      <c r="B281" s="223" t="s">
        <v>209</v>
      </c>
      <c r="C281" s="223"/>
      <c r="D281" s="224"/>
      <c r="F281" s="225" t="s">
        <v>210</v>
      </c>
      <c r="G281" s="226"/>
      <c r="H281" s="227"/>
      <c r="J281" s="119">
        <f>J85</f>
        <v>0</v>
      </c>
    </row>
    <row r="282" spans="1:10" ht="32.1" customHeight="1">
      <c r="A282" s="120">
        <v>4</v>
      </c>
      <c r="B282" s="223" t="s">
        <v>211</v>
      </c>
      <c r="C282" s="223"/>
      <c r="D282" s="224"/>
      <c r="F282" s="225" t="s">
        <v>212</v>
      </c>
      <c r="G282" s="226"/>
      <c r="H282" s="227"/>
      <c r="J282" s="119">
        <f>J95</f>
        <v>0</v>
      </c>
    </row>
    <row r="283" spans="1:10" ht="32.1" customHeight="1">
      <c r="A283" s="120">
        <v>5</v>
      </c>
      <c r="B283" s="223" t="s">
        <v>213</v>
      </c>
      <c r="C283" s="223"/>
      <c r="D283" s="224"/>
      <c r="F283" s="225" t="s">
        <v>214</v>
      </c>
      <c r="G283" s="226"/>
      <c r="H283" s="227"/>
      <c r="J283" s="119">
        <f>J129</f>
        <v>0</v>
      </c>
    </row>
    <row r="284" spans="1:10" ht="32.1" customHeight="1">
      <c r="A284" s="120">
        <v>6</v>
      </c>
      <c r="B284" s="223" t="s">
        <v>215</v>
      </c>
      <c r="C284" s="223"/>
      <c r="D284" s="224"/>
      <c r="F284" s="225" t="s">
        <v>216</v>
      </c>
      <c r="G284" s="226"/>
      <c r="H284" s="227"/>
      <c r="J284" s="119">
        <f>J139</f>
        <v>0</v>
      </c>
    </row>
    <row r="285" spans="1:10" ht="32.1" customHeight="1">
      <c r="A285" s="120">
        <v>7</v>
      </c>
      <c r="B285" s="223" t="s">
        <v>217</v>
      </c>
      <c r="C285" s="223"/>
      <c r="D285" s="224"/>
      <c r="F285" s="225" t="s">
        <v>218</v>
      </c>
      <c r="G285" s="226"/>
      <c r="H285" s="227"/>
      <c r="J285" s="119">
        <f>J161</f>
        <v>0</v>
      </c>
    </row>
    <row r="286" spans="1:10" ht="32.1" customHeight="1">
      <c r="A286" s="120">
        <v>8</v>
      </c>
      <c r="B286" s="223" t="s">
        <v>219</v>
      </c>
      <c r="C286" s="223"/>
      <c r="D286" s="224"/>
      <c r="F286" s="225" t="s">
        <v>220</v>
      </c>
      <c r="G286" s="226"/>
      <c r="H286" s="227"/>
      <c r="J286" s="119">
        <f>J204</f>
        <v>0</v>
      </c>
    </row>
    <row r="287" spans="1:10" ht="32.1" customHeight="1">
      <c r="A287" s="120">
        <v>9</v>
      </c>
      <c r="B287" s="223" t="s">
        <v>162</v>
      </c>
      <c r="C287" s="223"/>
      <c r="D287" s="224"/>
      <c r="F287" s="225" t="s">
        <v>221</v>
      </c>
      <c r="G287" s="226"/>
      <c r="H287" s="227"/>
      <c r="J287" s="119">
        <f>J226</f>
        <v>0</v>
      </c>
    </row>
    <row r="288" spans="1:10" ht="32.1" customHeight="1">
      <c r="A288" s="120">
        <v>10</v>
      </c>
      <c r="B288" s="223" t="s">
        <v>222</v>
      </c>
      <c r="C288" s="223"/>
      <c r="D288" s="224"/>
      <c r="F288" s="225" t="s">
        <v>223</v>
      </c>
      <c r="G288" s="226"/>
      <c r="H288" s="227"/>
      <c r="J288" s="119">
        <f>J251</f>
        <v>0</v>
      </c>
    </row>
    <row r="289" spans="1:10" ht="22.8">
      <c r="A289" s="120">
        <v>11</v>
      </c>
      <c r="B289" s="223" t="s">
        <v>224</v>
      </c>
      <c r="C289" s="223"/>
      <c r="D289" s="224"/>
      <c r="F289" s="225" t="s">
        <v>225</v>
      </c>
      <c r="G289" s="226"/>
      <c r="H289" s="227"/>
      <c r="J289" s="119">
        <f>J261</f>
        <v>0</v>
      </c>
    </row>
    <row r="290" spans="1:10" ht="23.4" thickBot="1">
      <c r="A290" s="121">
        <v>12</v>
      </c>
      <c r="B290" s="209" t="s">
        <v>226</v>
      </c>
      <c r="C290" s="209"/>
      <c r="D290" s="210"/>
      <c r="F290" s="211" t="s">
        <v>227</v>
      </c>
      <c r="G290" s="212"/>
      <c r="H290" s="213"/>
      <c r="J290" s="119">
        <f>J265</f>
        <v>0</v>
      </c>
    </row>
    <row r="291" spans="1:10" ht="15.6" thickBot="1"/>
    <row r="292" spans="1:10" ht="37.5" customHeight="1" thickBot="1">
      <c r="D292" s="214" t="s">
        <v>228</v>
      </c>
      <c r="E292" s="215"/>
      <c r="F292" s="215"/>
      <c r="G292" s="215"/>
      <c r="H292" s="216"/>
      <c r="J292" s="122">
        <f>ROUNDUP((J280+J281+J282+J283+J284+J285+J286+J287+J288+J289+J290+J279),2)</f>
        <v>0</v>
      </c>
    </row>
    <row r="293" spans="1:10" ht="10.199999999999999" customHeight="1" thickBot="1">
      <c r="D293" s="123"/>
      <c r="E293" s="124"/>
      <c r="F293" s="124"/>
      <c r="G293" s="124"/>
      <c r="H293" s="125"/>
      <c r="J293" s="126"/>
    </row>
    <row r="294" spans="1:10" ht="70.2" customHeight="1" thickBot="1">
      <c r="D294" s="217" t="s">
        <v>229</v>
      </c>
      <c r="E294" s="218"/>
      <c r="F294" s="219"/>
      <c r="G294" s="127"/>
      <c r="H294" s="128">
        <v>1.4999999999999999E-2</v>
      </c>
      <c r="J294" s="129">
        <f>J292*H294</f>
        <v>0</v>
      </c>
    </row>
    <row r="295" spans="1:10" ht="12" customHeight="1" thickBot="1">
      <c r="D295" s="123"/>
      <c r="E295" s="124"/>
      <c r="F295" s="124"/>
      <c r="G295" s="124"/>
      <c r="H295" s="130"/>
      <c r="J295" s="131"/>
    </row>
    <row r="296" spans="1:10" ht="58.8" customHeight="1" thickBot="1">
      <c r="D296" s="203" t="s">
        <v>230</v>
      </c>
      <c r="E296" s="204"/>
      <c r="F296" s="204"/>
      <c r="G296" s="204"/>
      <c r="H296" s="205"/>
      <c r="J296" s="129">
        <f>J294+J292</f>
        <v>0</v>
      </c>
    </row>
    <row r="297" spans="1:10" ht="10.199999999999999" customHeight="1" thickBot="1">
      <c r="H297" s="132"/>
      <c r="J297" s="131"/>
    </row>
    <row r="298" spans="1:10" ht="58.5" customHeight="1" thickBot="1">
      <c r="D298" s="220" t="s">
        <v>231</v>
      </c>
      <c r="E298" s="221"/>
      <c r="F298" s="222"/>
      <c r="G298" s="133"/>
      <c r="H298" s="128">
        <v>0.08</v>
      </c>
      <c r="I298" s="134"/>
      <c r="J298" s="129">
        <f>J296*H298</f>
        <v>0</v>
      </c>
    </row>
    <row r="299" spans="1:10" ht="10.199999999999999" customHeight="1" thickBot="1">
      <c r="D299" s="135"/>
      <c r="E299" s="135"/>
      <c r="F299" s="135"/>
      <c r="G299" s="135"/>
      <c r="H299" s="130"/>
      <c r="I299" s="135"/>
      <c r="J299" s="131"/>
    </row>
    <row r="300" spans="1:10" ht="40.200000000000003" customHeight="1" thickBot="1">
      <c r="D300" s="203" t="s">
        <v>230</v>
      </c>
      <c r="E300" s="204"/>
      <c r="F300" s="204"/>
      <c r="G300" s="204"/>
      <c r="H300" s="205"/>
      <c r="I300" s="135"/>
      <c r="J300" s="129">
        <f>J298+J292</f>
        <v>0</v>
      </c>
    </row>
    <row r="301" spans="1:10" ht="10.199999999999999" customHeight="1" thickBot="1">
      <c r="J301" s="131"/>
    </row>
    <row r="302" spans="1:10" ht="40.200000000000003" customHeight="1" thickBot="1">
      <c r="D302" s="206" t="s">
        <v>232</v>
      </c>
      <c r="E302" s="207"/>
      <c r="F302" s="208"/>
      <c r="G302" s="136"/>
      <c r="H302" s="128">
        <v>0.1</v>
      </c>
      <c r="I302" s="135"/>
      <c r="J302" s="129">
        <f>J300*H302</f>
        <v>0</v>
      </c>
    </row>
    <row r="303" spans="1:10" ht="10.199999999999999" customHeight="1" thickBot="1">
      <c r="D303" s="135"/>
      <c r="E303" s="135"/>
      <c r="F303" s="135"/>
      <c r="G303" s="135"/>
      <c r="H303" s="135"/>
      <c r="I303" s="135"/>
      <c r="J303" s="131"/>
    </row>
    <row r="304" spans="1:10" ht="40.200000000000003" customHeight="1" thickBot="1">
      <c r="D304" s="203" t="s">
        <v>233</v>
      </c>
      <c r="E304" s="204"/>
      <c r="F304" s="204"/>
      <c r="G304" s="204"/>
      <c r="H304" s="205"/>
      <c r="I304" s="135"/>
      <c r="J304" s="129">
        <f>J302+J300</f>
        <v>0</v>
      </c>
    </row>
    <row r="305" spans="2:10" ht="10.199999999999999" customHeight="1" thickBot="1">
      <c r="J305" s="137"/>
    </row>
    <row r="306" spans="2:10" ht="40.200000000000003" customHeight="1" thickBot="1">
      <c r="D306" s="203" t="s">
        <v>234</v>
      </c>
      <c r="E306" s="204"/>
      <c r="F306" s="204"/>
      <c r="G306" s="204"/>
      <c r="H306" s="205"/>
      <c r="I306" s="135"/>
      <c r="J306" s="129">
        <f>J304*0.18</f>
        <v>0</v>
      </c>
    </row>
    <row r="307" spans="2:10" ht="8.4" customHeight="1" thickBot="1">
      <c r="J307" s="137"/>
    </row>
    <row r="308" spans="2:10" ht="40.200000000000003" customHeight="1" thickBot="1">
      <c r="D308" s="203" t="s">
        <v>233</v>
      </c>
      <c r="E308" s="204"/>
      <c r="F308" s="204"/>
      <c r="G308" s="204"/>
      <c r="H308" s="205"/>
      <c r="I308" s="135"/>
      <c r="J308" s="129">
        <f>J306+J304</f>
        <v>0</v>
      </c>
    </row>
    <row r="310" spans="2:10" ht="15.6" thickBot="1">
      <c r="B310" s="138" t="s">
        <v>235</v>
      </c>
    </row>
    <row r="311" spans="2:10" ht="15.6" thickTop="1">
      <c r="J311" s="139"/>
    </row>
    <row r="319" spans="2:10" ht="18.75" customHeight="1"/>
    <row r="320" spans="2:10" ht="20.399999999999999">
      <c r="B320" s="140"/>
      <c r="D320" s="140"/>
    </row>
    <row r="322" ht="21" customHeight="1"/>
  </sheetData>
  <mergeCells count="375">
    <mergeCell ref="A2:J2"/>
    <mergeCell ref="A4:B4"/>
    <mergeCell ref="D4:J5"/>
    <mergeCell ref="A7:B7"/>
    <mergeCell ref="D7:J7"/>
    <mergeCell ref="A8:B8"/>
    <mergeCell ref="D8:J8"/>
    <mergeCell ref="F10:J10"/>
    <mergeCell ref="F11:J11"/>
    <mergeCell ref="B23:J23"/>
    <mergeCell ref="A25:A26"/>
    <mergeCell ref="F25:F26"/>
    <mergeCell ref="G25:G26"/>
    <mergeCell ref="H25:H26"/>
    <mergeCell ref="I25:I26"/>
    <mergeCell ref="J25:J26"/>
    <mergeCell ref="A28:A29"/>
    <mergeCell ref="F28:F29"/>
    <mergeCell ref="G28:G29"/>
    <mergeCell ref="H28:H29"/>
    <mergeCell ref="J28:J29"/>
    <mergeCell ref="A31:A32"/>
    <mergeCell ref="F31:F32"/>
    <mergeCell ref="G31:G32"/>
    <mergeCell ref="H31:H32"/>
    <mergeCell ref="J31:J32"/>
    <mergeCell ref="F40:H40"/>
    <mergeCell ref="B42:J42"/>
    <mergeCell ref="A44:B44"/>
    <mergeCell ref="A46:A47"/>
    <mergeCell ref="F46:F47"/>
    <mergeCell ref="G46:G47"/>
    <mergeCell ref="H46:H47"/>
    <mergeCell ref="J46:J47"/>
    <mergeCell ref="A34:A35"/>
    <mergeCell ref="F34:F35"/>
    <mergeCell ref="G34:G35"/>
    <mergeCell ref="H34:H35"/>
    <mergeCell ref="J34:J35"/>
    <mergeCell ref="A37:A38"/>
    <mergeCell ref="F37:F38"/>
    <mergeCell ref="G37:G38"/>
    <mergeCell ref="H37:H38"/>
    <mergeCell ref="J37:J38"/>
    <mergeCell ref="A49:A50"/>
    <mergeCell ref="F49:F50"/>
    <mergeCell ref="G49:G50"/>
    <mergeCell ref="H49:H50"/>
    <mergeCell ref="J49:J50"/>
    <mergeCell ref="A52:A53"/>
    <mergeCell ref="F52:F53"/>
    <mergeCell ref="G52:G53"/>
    <mergeCell ref="H52:H53"/>
    <mergeCell ref="J52:J53"/>
    <mergeCell ref="A55:A56"/>
    <mergeCell ref="F55:F56"/>
    <mergeCell ref="G55:G56"/>
    <mergeCell ref="H55:H56"/>
    <mergeCell ref="J55:J56"/>
    <mergeCell ref="A58:A59"/>
    <mergeCell ref="F58:F59"/>
    <mergeCell ref="G58:G59"/>
    <mergeCell ref="H58:H59"/>
    <mergeCell ref="J58:J59"/>
    <mergeCell ref="A67:A68"/>
    <mergeCell ref="F67:F68"/>
    <mergeCell ref="G67:G68"/>
    <mergeCell ref="H67:H68"/>
    <mergeCell ref="J67:J68"/>
    <mergeCell ref="F70:H70"/>
    <mergeCell ref="A61:A62"/>
    <mergeCell ref="F61:F62"/>
    <mergeCell ref="G61:G62"/>
    <mergeCell ref="H61:H62"/>
    <mergeCell ref="J61:J62"/>
    <mergeCell ref="A64:A65"/>
    <mergeCell ref="F64:F65"/>
    <mergeCell ref="G64:G65"/>
    <mergeCell ref="H64:H65"/>
    <mergeCell ref="J64:J65"/>
    <mergeCell ref="B72:J72"/>
    <mergeCell ref="A74:A75"/>
    <mergeCell ref="D76:D83"/>
    <mergeCell ref="F85:H85"/>
    <mergeCell ref="B87:J87"/>
    <mergeCell ref="A89:A90"/>
    <mergeCell ref="F89:F90"/>
    <mergeCell ref="G89:G90"/>
    <mergeCell ref="H89:H90"/>
    <mergeCell ref="J89:J90"/>
    <mergeCell ref="B97:J97"/>
    <mergeCell ref="A99:A100"/>
    <mergeCell ref="F99:F100"/>
    <mergeCell ref="G99:G100"/>
    <mergeCell ref="H99:H100"/>
    <mergeCell ref="J99:J100"/>
    <mergeCell ref="A92:A93"/>
    <mergeCell ref="F92:F93"/>
    <mergeCell ref="G92:G93"/>
    <mergeCell ref="H92:H93"/>
    <mergeCell ref="J92:J93"/>
    <mergeCell ref="F95:H95"/>
    <mergeCell ref="A102:A103"/>
    <mergeCell ref="F102:F103"/>
    <mergeCell ref="G102:G103"/>
    <mergeCell ref="H102:H103"/>
    <mergeCell ref="J102:J103"/>
    <mergeCell ref="A105:A106"/>
    <mergeCell ref="F105:F106"/>
    <mergeCell ref="G105:G106"/>
    <mergeCell ref="H105:H106"/>
    <mergeCell ref="J105:J106"/>
    <mergeCell ref="A108:A109"/>
    <mergeCell ref="F108:F109"/>
    <mergeCell ref="G108:G109"/>
    <mergeCell ref="H108:H109"/>
    <mergeCell ref="J108:J109"/>
    <mergeCell ref="A111:A112"/>
    <mergeCell ref="F111:F112"/>
    <mergeCell ref="G111:G112"/>
    <mergeCell ref="H111:H112"/>
    <mergeCell ref="J111:J112"/>
    <mergeCell ref="A114:A115"/>
    <mergeCell ref="F114:F115"/>
    <mergeCell ref="G114:G115"/>
    <mergeCell ref="H114:H115"/>
    <mergeCell ref="J114:J115"/>
    <mergeCell ref="A117:A118"/>
    <mergeCell ref="F117:F118"/>
    <mergeCell ref="G117:G118"/>
    <mergeCell ref="H117:H118"/>
    <mergeCell ref="J117:J118"/>
    <mergeCell ref="A126:A127"/>
    <mergeCell ref="F126:F127"/>
    <mergeCell ref="G126:G127"/>
    <mergeCell ref="H126:H127"/>
    <mergeCell ref="J126:J127"/>
    <mergeCell ref="F129:H129"/>
    <mergeCell ref="A120:A121"/>
    <mergeCell ref="F120:F121"/>
    <mergeCell ref="G120:G121"/>
    <mergeCell ref="H120:H121"/>
    <mergeCell ref="J120:J121"/>
    <mergeCell ref="A123:A124"/>
    <mergeCell ref="F123:F124"/>
    <mergeCell ref="G123:G124"/>
    <mergeCell ref="H123:H124"/>
    <mergeCell ref="J123:J124"/>
    <mergeCell ref="A136:A137"/>
    <mergeCell ref="F136:F137"/>
    <mergeCell ref="G136:G137"/>
    <mergeCell ref="H136:H137"/>
    <mergeCell ref="J136:J137"/>
    <mergeCell ref="F139:H139"/>
    <mergeCell ref="B131:J131"/>
    <mergeCell ref="A133:A134"/>
    <mergeCell ref="F133:F134"/>
    <mergeCell ref="G133:G134"/>
    <mergeCell ref="H133:H134"/>
    <mergeCell ref="J133:J134"/>
    <mergeCell ref="A143:A144"/>
    <mergeCell ref="F143:F144"/>
    <mergeCell ref="G143:G144"/>
    <mergeCell ref="H143:H144"/>
    <mergeCell ref="J143:J144"/>
    <mergeCell ref="A146:A147"/>
    <mergeCell ref="F146:F147"/>
    <mergeCell ref="G146:G147"/>
    <mergeCell ref="H146:H147"/>
    <mergeCell ref="J146:J147"/>
    <mergeCell ref="A149:A150"/>
    <mergeCell ref="F149:F150"/>
    <mergeCell ref="G149:G150"/>
    <mergeCell ref="H149:H150"/>
    <mergeCell ref="J149:J150"/>
    <mergeCell ref="A152:A153"/>
    <mergeCell ref="F152:F153"/>
    <mergeCell ref="G152:G153"/>
    <mergeCell ref="H152:H153"/>
    <mergeCell ref="J152:J153"/>
    <mergeCell ref="F161:H161"/>
    <mergeCell ref="B163:J163"/>
    <mergeCell ref="A165:A166"/>
    <mergeCell ref="F165:F166"/>
    <mergeCell ref="G165:G166"/>
    <mergeCell ref="H165:H166"/>
    <mergeCell ref="J165:J166"/>
    <mergeCell ref="A155:A156"/>
    <mergeCell ref="F155:F156"/>
    <mergeCell ref="G155:G156"/>
    <mergeCell ref="H155:H156"/>
    <mergeCell ref="J155:J156"/>
    <mergeCell ref="A158:A159"/>
    <mergeCell ref="F158:F159"/>
    <mergeCell ref="G158:G159"/>
    <mergeCell ref="H158:H159"/>
    <mergeCell ref="J158:J159"/>
    <mergeCell ref="A168:A169"/>
    <mergeCell ref="F168:F169"/>
    <mergeCell ref="G168:G169"/>
    <mergeCell ref="H168:H169"/>
    <mergeCell ref="J168:J169"/>
    <mergeCell ref="A171:A172"/>
    <mergeCell ref="F171:F172"/>
    <mergeCell ref="G171:G172"/>
    <mergeCell ref="H171:H172"/>
    <mergeCell ref="J171:J172"/>
    <mergeCell ref="A174:A175"/>
    <mergeCell ref="F174:F175"/>
    <mergeCell ref="G174:G175"/>
    <mergeCell ref="H174:H175"/>
    <mergeCell ref="J174:J175"/>
    <mergeCell ref="A177:A178"/>
    <mergeCell ref="F177:F178"/>
    <mergeCell ref="G177:G178"/>
    <mergeCell ref="H177:H178"/>
    <mergeCell ref="J177:J178"/>
    <mergeCell ref="A180:A181"/>
    <mergeCell ref="F180:F181"/>
    <mergeCell ref="G180:G181"/>
    <mergeCell ref="H180:H181"/>
    <mergeCell ref="J180:J181"/>
    <mergeCell ref="A183:A184"/>
    <mergeCell ref="F183:F184"/>
    <mergeCell ref="G183:G184"/>
    <mergeCell ref="H183:H184"/>
    <mergeCell ref="J183:J184"/>
    <mergeCell ref="A186:A187"/>
    <mergeCell ref="F186:F187"/>
    <mergeCell ref="G186:G187"/>
    <mergeCell ref="H186:H187"/>
    <mergeCell ref="J186:J187"/>
    <mergeCell ref="A189:A190"/>
    <mergeCell ref="F189:F190"/>
    <mergeCell ref="G189:G190"/>
    <mergeCell ref="H189:H190"/>
    <mergeCell ref="J189:J190"/>
    <mergeCell ref="A192:A193"/>
    <mergeCell ref="F192:F193"/>
    <mergeCell ref="G192:G193"/>
    <mergeCell ref="H192:H193"/>
    <mergeCell ref="J192:J193"/>
    <mergeCell ref="A195:A196"/>
    <mergeCell ref="F195:F196"/>
    <mergeCell ref="G195:G196"/>
    <mergeCell ref="H195:H196"/>
    <mergeCell ref="J195:J196"/>
    <mergeCell ref="F204:H204"/>
    <mergeCell ref="B206:J206"/>
    <mergeCell ref="A208:A209"/>
    <mergeCell ref="F208:F209"/>
    <mergeCell ref="G208:G209"/>
    <mergeCell ref="H208:H209"/>
    <mergeCell ref="J208:J209"/>
    <mergeCell ref="A198:A199"/>
    <mergeCell ref="F198:F199"/>
    <mergeCell ref="G198:G199"/>
    <mergeCell ref="H198:H199"/>
    <mergeCell ref="J198:J199"/>
    <mergeCell ref="A201:A202"/>
    <mergeCell ref="F201:F202"/>
    <mergeCell ref="G201:G202"/>
    <mergeCell ref="H201:H202"/>
    <mergeCell ref="J201:J202"/>
    <mergeCell ref="A211:A212"/>
    <mergeCell ref="F211:F212"/>
    <mergeCell ref="G211:G212"/>
    <mergeCell ref="H211:H212"/>
    <mergeCell ref="J211:J212"/>
    <mergeCell ref="A214:A215"/>
    <mergeCell ref="F214:F215"/>
    <mergeCell ref="G214:G215"/>
    <mergeCell ref="H214:H215"/>
    <mergeCell ref="J214:J215"/>
    <mergeCell ref="A217:A218"/>
    <mergeCell ref="F217:F218"/>
    <mergeCell ref="G217:G218"/>
    <mergeCell ref="H217:H218"/>
    <mergeCell ref="J217:J218"/>
    <mergeCell ref="A220:A221"/>
    <mergeCell ref="F220:F221"/>
    <mergeCell ref="G220:G221"/>
    <mergeCell ref="H220:H221"/>
    <mergeCell ref="J220:J221"/>
    <mergeCell ref="B228:J228"/>
    <mergeCell ref="A230:A231"/>
    <mergeCell ref="F230:F231"/>
    <mergeCell ref="G230:G231"/>
    <mergeCell ref="H230:H231"/>
    <mergeCell ref="J230:J231"/>
    <mergeCell ref="A223:A224"/>
    <mergeCell ref="F223:F224"/>
    <mergeCell ref="G223:G224"/>
    <mergeCell ref="H223:H224"/>
    <mergeCell ref="J223:J224"/>
    <mergeCell ref="F226:H226"/>
    <mergeCell ref="A233:A234"/>
    <mergeCell ref="F233:F234"/>
    <mergeCell ref="G233:G234"/>
    <mergeCell ref="H233:H234"/>
    <mergeCell ref="J233:J234"/>
    <mergeCell ref="A236:A237"/>
    <mergeCell ref="F236:F237"/>
    <mergeCell ref="G236:G237"/>
    <mergeCell ref="H236:H237"/>
    <mergeCell ref="J236:J237"/>
    <mergeCell ref="A239:A240"/>
    <mergeCell ref="F239:F240"/>
    <mergeCell ref="G239:G240"/>
    <mergeCell ref="H239:H240"/>
    <mergeCell ref="J239:J240"/>
    <mergeCell ref="A242:A243"/>
    <mergeCell ref="F242:F243"/>
    <mergeCell ref="G242:G243"/>
    <mergeCell ref="H242:H243"/>
    <mergeCell ref="J242:J243"/>
    <mergeCell ref="A245:A246"/>
    <mergeCell ref="F245:F246"/>
    <mergeCell ref="G245:G246"/>
    <mergeCell ref="H245:H246"/>
    <mergeCell ref="J245:J246"/>
    <mergeCell ref="A248:A249"/>
    <mergeCell ref="F248:F249"/>
    <mergeCell ref="G248:G249"/>
    <mergeCell ref="H248:H249"/>
    <mergeCell ref="J248:J249"/>
    <mergeCell ref="F261:H261"/>
    <mergeCell ref="B263:J263"/>
    <mergeCell ref="A265:A266"/>
    <mergeCell ref="F265:F266"/>
    <mergeCell ref="G265:G266"/>
    <mergeCell ref="H265:H266"/>
    <mergeCell ref="J265:J266"/>
    <mergeCell ref="F251:H251"/>
    <mergeCell ref="B253:J253"/>
    <mergeCell ref="A258:A259"/>
    <mergeCell ref="F258:F259"/>
    <mergeCell ref="G258:G259"/>
    <mergeCell ref="H258:H259"/>
    <mergeCell ref="J258:J259"/>
    <mergeCell ref="B281:D281"/>
    <mergeCell ref="F281:H281"/>
    <mergeCell ref="B282:D282"/>
    <mergeCell ref="F282:H282"/>
    <mergeCell ref="B283:D283"/>
    <mergeCell ref="F283:H283"/>
    <mergeCell ref="F268:H268"/>
    <mergeCell ref="A277:J277"/>
    <mergeCell ref="B279:D279"/>
    <mergeCell ref="F279:H279"/>
    <mergeCell ref="B280:D280"/>
    <mergeCell ref="F280:H280"/>
    <mergeCell ref="B287:D287"/>
    <mergeCell ref="F287:H287"/>
    <mergeCell ref="B288:D288"/>
    <mergeCell ref="F288:H288"/>
    <mergeCell ref="B289:D289"/>
    <mergeCell ref="F289:H289"/>
    <mergeCell ref="B284:D284"/>
    <mergeCell ref="F284:H284"/>
    <mergeCell ref="B285:D285"/>
    <mergeCell ref="F285:H285"/>
    <mergeCell ref="B286:D286"/>
    <mergeCell ref="F286:H286"/>
    <mergeCell ref="D300:H300"/>
    <mergeCell ref="D302:F302"/>
    <mergeCell ref="D304:H304"/>
    <mergeCell ref="D306:H306"/>
    <mergeCell ref="D308:H308"/>
    <mergeCell ref="B290:D290"/>
    <mergeCell ref="F290:H290"/>
    <mergeCell ref="D292:H292"/>
    <mergeCell ref="D294:F294"/>
    <mergeCell ref="D296:H296"/>
    <mergeCell ref="D298:F298"/>
  </mergeCells>
  <pageMargins left="0.25" right="0.25" top="0.75" bottom="0.75" header="0.3" footer="0.3"/>
  <pageSetup paperSize="9" scale="51"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1449C-8424-49DF-8D86-B119FD1DF1BC}">
  <sheetPr>
    <tabColor rgb="FF92D050"/>
  </sheetPr>
  <dimension ref="A1:F37"/>
  <sheetViews>
    <sheetView topLeftCell="A21" zoomScaleNormal="100" workbookViewId="0">
      <selection activeCell="E28" sqref="E6:E29"/>
    </sheetView>
  </sheetViews>
  <sheetFormatPr defaultColWidth="9.109375" defaultRowHeight="13.2"/>
  <cols>
    <col min="1" max="1" width="5.109375" style="156" customWidth="1"/>
    <col min="2" max="2" width="72.109375" style="155" customWidth="1"/>
    <col min="3" max="3" width="11" style="156" bestFit="1" customWidth="1"/>
    <col min="4" max="4" width="13.6640625" style="141" customWidth="1"/>
    <col min="5" max="5" width="14.109375" style="141" bestFit="1" customWidth="1"/>
    <col min="6" max="6" width="15" style="141" bestFit="1" customWidth="1"/>
    <col min="7" max="256" width="9.109375" style="141"/>
    <col min="257" max="257" width="5.109375" style="141" customWidth="1"/>
    <col min="258" max="258" width="72.109375" style="141" customWidth="1"/>
    <col min="259" max="259" width="11" style="141" bestFit="1" customWidth="1"/>
    <col min="260" max="260" width="13.6640625" style="141" customWidth="1"/>
    <col min="261" max="261" width="14.109375" style="141" bestFit="1" customWidth="1"/>
    <col min="262" max="262" width="15" style="141" bestFit="1" customWidth="1"/>
    <col min="263" max="512" width="9.109375" style="141"/>
    <col min="513" max="513" width="5.109375" style="141" customWidth="1"/>
    <col min="514" max="514" width="72.109375" style="141" customWidth="1"/>
    <col min="515" max="515" width="11" style="141" bestFit="1" customWidth="1"/>
    <col min="516" max="516" width="13.6640625" style="141" customWidth="1"/>
    <col min="517" max="517" width="14.109375" style="141" bestFit="1" customWidth="1"/>
    <col min="518" max="518" width="15" style="141" bestFit="1" customWidth="1"/>
    <col min="519" max="768" width="9.109375" style="141"/>
    <col min="769" max="769" width="5.109375" style="141" customWidth="1"/>
    <col min="770" max="770" width="72.109375" style="141" customWidth="1"/>
    <col min="771" max="771" width="11" style="141" bestFit="1" customWidth="1"/>
    <col min="772" max="772" width="13.6640625" style="141" customWidth="1"/>
    <col min="773" max="773" width="14.109375" style="141" bestFit="1" customWidth="1"/>
    <col min="774" max="774" width="15" style="141" bestFit="1" customWidth="1"/>
    <col min="775" max="1024" width="9.109375" style="141"/>
    <col min="1025" max="1025" width="5.109375" style="141" customWidth="1"/>
    <col min="1026" max="1026" width="72.109375" style="141" customWidth="1"/>
    <col min="1027" max="1027" width="11" style="141" bestFit="1" customWidth="1"/>
    <col min="1028" max="1028" width="13.6640625" style="141" customWidth="1"/>
    <col min="1029" max="1029" width="14.109375" style="141" bestFit="1" customWidth="1"/>
    <col min="1030" max="1030" width="15" style="141" bestFit="1" customWidth="1"/>
    <col min="1031" max="1280" width="9.109375" style="141"/>
    <col min="1281" max="1281" width="5.109375" style="141" customWidth="1"/>
    <col min="1282" max="1282" width="72.109375" style="141" customWidth="1"/>
    <col min="1283" max="1283" width="11" style="141" bestFit="1" customWidth="1"/>
    <col min="1284" max="1284" width="13.6640625" style="141" customWidth="1"/>
    <col min="1285" max="1285" width="14.109375" style="141" bestFit="1" customWidth="1"/>
    <col min="1286" max="1286" width="15" style="141" bestFit="1" customWidth="1"/>
    <col min="1287" max="1536" width="9.109375" style="141"/>
    <col min="1537" max="1537" width="5.109375" style="141" customWidth="1"/>
    <col min="1538" max="1538" width="72.109375" style="141" customWidth="1"/>
    <col min="1539" max="1539" width="11" style="141" bestFit="1" customWidth="1"/>
    <col min="1540" max="1540" width="13.6640625" style="141" customWidth="1"/>
    <col min="1541" max="1541" width="14.109375" style="141" bestFit="1" customWidth="1"/>
    <col min="1542" max="1542" width="15" style="141" bestFit="1" customWidth="1"/>
    <col min="1543" max="1792" width="9.109375" style="141"/>
    <col min="1793" max="1793" width="5.109375" style="141" customWidth="1"/>
    <col min="1794" max="1794" width="72.109375" style="141" customWidth="1"/>
    <col min="1795" max="1795" width="11" style="141" bestFit="1" customWidth="1"/>
    <col min="1796" max="1796" width="13.6640625" style="141" customWidth="1"/>
    <col min="1797" max="1797" width="14.109375" style="141" bestFit="1" customWidth="1"/>
    <col min="1798" max="1798" width="15" style="141" bestFit="1" customWidth="1"/>
    <col min="1799" max="2048" width="9.109375" style="141"/>
    <col min="2049" max="2049" width="5.109375" style="141" customWidth="1"/>
    <col min="2050" max="2050" width="72.109375" style="141" customWidth="1"/>
    <col min="2051" max="2051" width="11" style="141" bestFit="1" customWidth="1"/>
    <col min="2052" max="2052" width="13.6640625" style="141" customWidth="1"/>
    <col min="2053" max="2053" width="14.109375" style="141" bestFit="1" customWidth="1"/>
    <col min="2054" max="2054" width="15" style="141" bestFit="1" customWidth="1"/>
    <col min="2055" max="2304" width="9.109375" style="141"/>
    <col min="2305" max="2305" width="5.109375" style="141" customWidth="1"/>
    <col min="2306" max="2306" width="72.109375" style="141" customWidth="1"/>
    <col min="2307" max="2307" width="11" style="141" bestFit="1" customWidth="1"/>
    <col min="2308" max="2308" width="13.6640625" style="141" customWidth="1"/>
    <col min="2309" max="2309" width="14.109375" style="141" bestFit="1" customWidth="1"/>
    <col min="2310" max="2310" width="15" style="141" bestFit="1" customWidth="1"/>
    <col min="2311" max="2560" width="9.109375" style="141"/>
    <col min="2561" max="2561" width="5.109375" style="141" customWidth="1"/>
    <col min="2562" max="2562" width="72.109375" style="141" customWidth="1"/>
    <col min="2563" max="2563" width="11" style="141" bestFit="1" customWidth="1"/>
    <col min="2564" max="2564" width="13.6640625" style="141" customWidth="1"/>
    <col min="2565" max="2565" width="14.109375" style="141" bestFit="1" customWidth="1"/>
    <col min="2566" max="2566" width="15" style="141" bestFit="1" customWidth="1"/>
    <col min="2567" max="2816" width="9.109375" style="141"/>
    <col min="2817" max="2817" width="5.109375" style="141" customWidth="1"/>
    <col min="2818" max="2818" width="72.109375" style="141" customWidth="1"/>
    <col min="2819" max="2819" width="11" style="141" bestFit="1" customWidth="1"/>
    <col min="2820" max="2820" width="13.6640625" style="141" customWidth="1"/>
    <col min="2821" max="2821" width="14.109375" style="141" bestFit="1" customWidth="1"/>
    <col min="2822" max="2822" width="15" style="141" bestFit="1" customWidth="1"/>
    <col min="2823" max="3072" width="9.109375" style="141"/>
    <col min="3073" max="3073" width="5.109375" style="141" customWidth="1"/>
    <col min="3074" max="3074" width="72.109375" style="141" customWidth="1"/>
    <col min="3075" max="3075" width="11" style="141" bestFit="1" customWidth="1"/>
    <col min="3076" max="3076" width="13.6640625" style="141" customWidth="1"/>
    <col min="3077" max="3077" width="14.109375" style="141" bestFit="1" customWidth="1"/>
    <col min="3078" max="3078" width="15" style="141" bestFit="1" customWidth="1"/>
    <col min="3079" max="3328" width="9.109375" style="141"/>
    <col min="3329" max="3329" width="5.109375" style="141" customWidth="1"/>
    <col min="3330" max="3330" width="72.109375" style="141" customWidth="1"/>
    <col min="3331" max="3331" width="11" style="141" bestFit="1" customWidth="1"/>
    <col min="3332" max="3332" width="13.6640625" style="141" customWidth="1"/>
    <col min="3333" max="3333" width="14.109375" style="141" bestFit="1" customWidth="1"/>
    <col min="3334" max="3334" width="15" style="141" bestFit="1" customWidth="1"/>
    <col min="3335" max="3584" width="9.109375" style="141"/>
    <col min="3585" max="3585" width="5.109375" style="141" customWidth="1"/>
    <col min="3586" max="3586" width="72.109375" style="141" customWidth="1"/>
    <col min="3587" max="3587" width="11" style="141" bestFit="1" customWidth="1"/>
    <col min="3588" max="3588" width="13.6640625" style="141" customWidth="1"/>
    <col min="3589" max="3589" width="14.109375" style="141" bestFit="1" customWidth="1"/>
    <col min="3590" max="3590" width="15" style="141" bestFit="1" customWidth="1"/>
    <col min="3591" max="3840" width="9.109375" style="141"/>
    <col min="3841" max="3841" width="5.109375" style="141" customWidth="1"/>
    <col min="3842" max="3842" width="72.109375" style="141" customWidth="1"/>
    <col min="3843" max="3843" width="11" style="141" bestFit="1" customWidth="1"/>
    <col min="3844" max="3844" width="13.6640625" style="141" customWidth="1"/>
    <col min="3845" max="3845" width="14.109375" style="141" bestFit="1" customWidth="1"/>
    <col min="3846" max="3846" width="15" style="141" bestFit="1" customWidth="1"/>
    <col min="3847" max="4096" width="9.109375" style="141"/>
    <col min="4097" max="4097" width="5.109375" style="141" customWidth="1"/>
    <col min="4098" max="4098" width="72.109375" style="141" customWidth="1"/>
    <col min="4099" max="4099" width="11" style="141" bestFit="1" customWidth="1"/>
    <col min="4100" max="4100" width="13.6640625" style="141" customWidth="1"/>
    <col min="4101" max="4101" width="14.109375" style="141" bestFit="1" customWidth="1"/>
    <col min="4102" max="4102" width="15" style="141" bestFit="1" customWidth="1"/>
    <col min="4103" max="4352" width="9.109375" style="141"/>
    <col min="4353" max="4353" width="5.109375" style="141" customWidth="1"/>
    <col min="4354" max="4354" width="72.109375" style="141" customWidth="1"/>
    <col min="4355" max="4355" width="11" style="141" bestFit="1" customWidth="1"/>
    <col min="4356" max="4356" width="13.6640625" style="141" customWidth="1"/>
    <col min="4357" max="4357" width="14.109375" style="141" bestFit="1" customWidth="1"/>
    <col min="4358" max="4358" width="15" style="141" bestFit="1" customWidth="1"/>
    <col min="4359" max="4608" width="9.109375" style="141"/>
    <col min="4609" max="4609" width="5.109375" style="141" customWidth="1"/>
    <col min="4610" max="4610" width="72.109375" style="141" customWidth="1"/>
    <col min="4611" max="4611" width="11" style="141" bestFit="1" customWidth="1"/>
    <col min="4612" max="4612" width="13.6640625" style="141" customWidth="1"/>
    <col min="4613" max="4613" width="14.109375" style="141" bestFit="1" customWidth="1"/>
    <col min="4614" max="4614" width="15" style="141" bestFit="1" customWidth="1"/>
    <col min="4615" max="4864" width="9.109375" style="141"/>
    <col min="4865" max="4865" width="5.109375" style="141" customWidth="1"/>
    <col min="4866" max="4866" width="72.109375" style="141" customWidth="1"/>
    <col min="4867" max="4867" width="11" style="141" bestFit="1" customWidth="1"/>
    <col min="4868" max="4868" width="13.6640625" style="141" customWidth="1"/>
    <col min="4869" max="4869" width="14.109375" style="141" bestFit="1" customWidth="1"/>
    <col min="4870" max="4870" width="15" style="141" bestFit="1" customWidth="1"/>
    <col min="4871" max="5120" width="9.109375" style="141"/>
    <col min="5121" max="5121" width="5.109375" style="141" customWidth="1"/>
    <col min="5122" max="5122" width="72.109375" style="141" customWidth="1"/>
    <col min="5123" max="5123" width="11" style="141" bestFit="1" customWidth="1"/>
    <col min="5124" max="5124" width="13.6640625" style="141" customWidth="1"/>
    <col min="5125" max="5125" width="14.109375" style="141" bestFit="1" customWidth="1"/>
    <col min="5126" max="5126" width="15" style="141" bestFit="1" customWidth="1"/>
    <col min="5127" max="5376" width="9.109375" style="141"/>
    <col min="5377" max="5377" width="5.109375" style="141" customWidth="1"/>
    <col min="5378" max="5378" width="72.109375" style="141" customWidth="1"/>
    <col min="5379" max="5379" width="11" style="141" bestFit="1" customWidth="1"/>
    <col min="5380" max="5380" width="13.6640625" style="141" customWidth="1"/>
    <col min="5381" max="5381" width="14.109375" style="141" bestFit="1" customWidth="1"/>
    <col min="5382" max="5382" width="15" style="141" bestFit="1" customWidth="1"/>
    <col min="5383" max="5632" width="9.109375" style="141"/>
    <col min="5633" max="5633" width="5.109375" style="141" customWidth="1"/>
    <col min="5634" max="5634" width="72.109375" style="141" customWidth="1"/>
    <col min="5635" max="5635" width="11" style="141" bestFit="1" customWidth="1"/>
    <col min="5636" max="5636" width="13.6640625" style="141" customWidth="1"/>
    <col min="5637" max="5637" width="14.109375" style="141" bestFit="1" customWidth="1"/>
    <col min="5638" max="5638" width="15" style="141" bestFit="1" customWidth="1"/>
    <col min="5639" max="5888" width="9.109375" style="141"/>
    <col min="5889" max="5889" width="5.109375" style="141" customWidth="1"/>
    <col min="5890" max="5890" width="72.109375" style="141" customWidth="1"/>
    <col min="5891" max="5891" width="11" style="141" bestFit="1" customWidth="1"/>
    <col min="5892" max="5892" width="13.6640625" style="141" customWidth="1"/>
    <col min="5893" max="5893" width="14.109375" style="141" bestFit="1" customWidth="1"/>
    <col min="5894" max="5894" width="15" style="141" bestFit="1" customWidth="1"/>
    <col min="5895" max="6144" width="9.109375" style="141"/>
    <col min="6145" max="6145" width="5.109375" style="141" customWidth="1"/>
    <col min="6146" max="6146" width="72.109375" style="141" customWidth="1"/>
    <col min="6147" max="6147" width="11" style="141" bestFit="1" customWidth="1"/>
    <col min="6148" max="6148" width="13.6640625" style="141" customWidth="1"/>
    <col min="6149" max="6149" width="14.109375" style="141" bestFit="1" customWidth="1"/>
    <col min="6150" max="6150" width="15" style="141" bestFit="1" customWidth="1"/>
    <col min="6151" max="6400" width="9.109375" style="141"/>
    <col min="6401" max="6401" width="5.109375" style="141" customWidth="1"/>
    <col min="6402" max="6402" width="72.109375" style="141" customWidth="1"/>
    <col min="6403" max="6403" width="11" style="141" bestFit="1" customWidth="1"/>
    <col min="6404" max="6404" width="13.6640625" style="141" customWidth="1"/>
    <col min="6405" max="6405" width="14.109375" style="141" bestFit="1" customWidth="1"/>
    <col min="6406" max="6406" width="15" style="141" bestFit="1" customWidth="1"/>
    <col min="6407" max="6656" width="9.109375" style="141"/>
    <col min="6657" max="6657" width="5.109375" style="141" customWidth="1"/>
    <col min="6658" max="6658" width="72.109375" style="141" customWidth="1"/>
    <col min="6659" max="6659" width="11" style="141" bestFit="1" customWidth="1"/>
    <col min="6660" max="6660" width="13.6640625" style="141" customWidth="1"/>
    <col min="6661" max="6661" width="14.109375" style="141" bestFit="1" customWidth="1"/>
    <col min="6662" max="6662" width="15" style="141" bestFit="1" customWidth="1"/>
    <col min="6663" max="6912" width="9.109375" style="141"/>
    <col min="6913" max="6913" width="5.109375" style="141" customWidth="1"/>
    <col min="6914" max="6914" width="72.109375" style="141" customWidth="1"/>
    <col min="6915" max="6915" width="11" style="141" bestFit="1" customWidth="1"/>
    <col min="6916" max="6916" width="13.6640625" style="141" customWidth="1"/>
    <col min="6917" max="6917" width="14.109375" style="141" bestFit="1" customWidth="1"/>
    <col min="6918" max="6918" width="15" style="141" bestFit="1" customWidth="1"/>
    <col min="6919" max="7168" width="9.109375" style="141"/>
    <col min="7169" max="7169" width="5.109375" style="141" customWidth="1"/>
    <col min="7170" max="7170" width="72.109375" style="141" customWidth="1"/>
    <col min="7171" max="7171" width="11" style="141" bestFit="1" customWidth="1"/>
    <col min="7172" max="7172" width="13.6640625" style="141" customWidth="1"/>
    <col min="7173" max="7173" width="14.109375" style="141" bestFit="1" customWidth="1"/>
    <col min="7174" max="7174" width="15" style="141" bestFit="1" customWidth="1"/>
    <col min="7175" max="7424" width="9.109375" style="141"/>
    <col min="7425" max="7425" width="5.109375" style="141" customWidth="1"/>
    <col min="7426" max="7426" width="72.109375" style="141" customWidth="1"/>
    <col min="7427" max="7427" width="11" style="141" bestFit="1" customWidth="1"/>
    <col min="7428" max="7428" width="13.6640625" style="141" customWidth="1"/>
    <col min="7429" max="7429" width="14.109375" style="141" bestFit="1" customWidth="1"/>
    <col min="7430" max="7430" width="15" style="141" bestFit="1" customWidth="1"/>
    <col min="7431" max="7680" width="9.109375" style="141"/>
    <col min="7681" max="7681" width="5.109375" style="141" customWidth="1"/>
    <col min="7682" max="7682" width="72.109375" style="141" customWidth="1"/>
    <col min="7683" max="7683" width="11" style="141" bestFit="1" customWidth="1"/>
    <col min="7684" max="7684" width="13.6640625" style="141" customWidth="1"/>
    <col min="7685" max="7685" width="14.109375" style="141" bestFit="1" customWidth="1"/>
    <col min="7686" max="7686" width="15" style="141" bestFit="1" customWidth="1"/>
    <col min="7687" max="7936" width="9.109375" style="141"/>
    <col min="7937" max="7937" width="5.109375" style="141" customWidth="1"/>
    <col min="7938" max="7938" width="72.109375" style="141" customWidth="1"/>
    <col min="7939" max="7939" width="11" style="141" bestFit="1" customWidth="1"/>
    <col min="7940" max="7940" width="13.6640625" style="141" customWidth="1"/>
    <col min="7941" max="7941" width="14.109375" style="141" bestFit="1" customWidth="1"/>
    <col min="7942" max="7942" width="15" style="141" bestFit="1" customWidth="1"/>
    <col min="7943" max="8192" width="9.109375" style="141"/>
    <col min="8193" max="8193" width="5.109375" style="141" customWidth="1"/>
    <col min="8194" max="8194" width="72.109375" style="141" customWidth="1"/>
    <col min="8195" max="8195" width="11" style="141" bestFit="1" customWidth="1"/>
    <col min="8196" max="8196" width="13.6640625" style="141" customWidth="1"/>
    <col min="8197" max="8197" width="14.109375" style="141" bestFit="1" customWidth="1"/>
    <col min="8198" max="8198" width="15" style="141" bestFit="1" customWidth="1"/>
    <col min="8199" max="8448" width="9.109375" style="141"/>
    <col min="8449" max="8449" width="5.109375" style="141" customWidth="1"/>
    <col min="8450" max="8450" width="72.109375" style="141" customWidth="1"/>
    <col min="8451" max="8451" width="11" style="141" bestFit="1" customWidth="1"/>
    <col min="8452" max="8452" width="13.6640625" style="141" customWidth="1"/>
    <col min="8453" max="8453" width="14.109375" style="141" bestFit="1" customWidth="1"/>
    <col min="8454" max="8454" width="15" style="141" bestFit="1" customWidth="1"/>
    <col min="8455" max="8704" width="9.109375" style="141"/>
    <col min="8705" max="8705" width="5.109375" style="141" customWidth="1"/>
    <col min="8706" max="8706" width="72.109375" style="141" customWidth="1"/>
    <col min="8707" max="8707" width="11" style="141" bestFit="1" customWidth="1"/>
    <col min="8708" max="8708" width="13.6640625" style="141" customWidth="1"/>
    <col min="8709" max="8709" width="14.109375" style="141" bestFit="1" customWidth="1"/>
    <col min="8710" max="8710" width="15" style="141" bestFit="1" customWidth="1"/>
    <col min="8711" max="8960" width="9.109375" style="141"/>
    <col min="8961" max="8961" width="5.109375" style="141" customWidth="1"/>
    <col min="8962" max="8962" width="72.109375" style="141" customWidth="1"/>
    <col min="8963" max="8963" width="11" style="141" bestFit="1" customWidth="1"/>
    <col min="8964" max="8964" width="13.6640625" style="141" customWidth="1"/>
    <col min="8965" max="8965" width="14.109375" style="141" bestFit="1" customWidth="1"/>
    <col min="8966" max="8966" width="15" style="141" bestFit="1" customWidth="1"/>
    <col min="8967" max="9216" width="9.109375" style="141"/>
    <col min="9217" max="9217" width="5.109375" style="141" customWidth="1"/>
    <col min="9218" max="9218" width="72.109375" style="141" customWidth="1"/>
    <col min="9219" max="9219" width="11" style="141" bestFit="1" customWidth="1"/>
    <col min="9220" max="9220" width="13.6640625" style="141" customWidth="1"/>
    <col min="9221" max="9221" width="14.109375" style="141" bestFit="1" customWidth="1"/>
    <col min="9222" max="9222" width="15" style="141" bestFit="1" customWidth="1"/>
    <col min="9223" max="9472" width="9.109375" style="141"/>
    <col min="9473" max="9473" width="5.109375" style="141" customWidth="1"/>
    <col min="9474" max="9474" width="72.109375" style="141" customWidth="1"/>
    <col min="9475" max="9475" width="11" style="141" bestFit="1" customWidth="1"/>
    <col min="9476" max="9476" width="13.6640625" style="141" customWidth="1"/>
    <col min="9477" max="9477" width="14.109375" style="141" bestFit="1" customWidth="1"/>
    <col min="9478" max="9478" width="15" style="141" bestFit="1" customWidth="1"/>
    <col min="9479" max="9728" width="9.109375" style="141"/>
    <col min="9729" max="9729" width="5.109375" style="141" customWidth="1"/>
    <col min="9730" max="9730" width="72.109375" style="141" customWidth="1"/>
    <col min="9731" max="9731" width="11" style="141" bestFit="1" customWidth="1"/>
    <col min="9732" max="9732" width="13.6640625" style="141" customWidth="1"/>
    <col min="9733" max="9733" width="14.109375" style="141" bestFit="1" customWidth="1"/>
    <col min="9734" max="9734" width="15" style="141" bestFit="1" customWidth="1"/>
    <col min="9735" max="9984" width="9.109375" style="141"/>
    <col min="9985" max="9985" width="5.109375" style="141" customWidth="1"/>
    <col min="9986" max="9986" width="72.109375" style="141" customWidth="1"/>
    <col min="9987" max="9987" width="11" style="141" bestFit="1" customWidth="1"/>
    <col min="9988" max="9988" width="13.6640625" style="141" customWidth="1"/>
    <col min="9989" max="9989" width="14.109375" style="141" bestFit="1" customWidth="1"/>
    <col min="9990" max="9990" width="15" style="141" bestFit="1" customWidth="1"/>
    <col min="9991" max="10240" width="9.109375" style="141"/>
    <col min="10241" max="10241" width="5.109375" style="141" customWidth="1"/>
    <col min="10242" max="10242" width="72.109375" style="141" customWidth="1"/>
    <col min="10243" max="10243" width="11" style="141" bestFit="1" customWidth="1"/>
    <col min="10244" max="10244" width="13.6640625" style="141" customWidth="1"/>
    <col min="10245" max="10245" width="14.109375" style="141" bestFit="1" customWidth="1"/>
    <col min="10246" max="10246" width="15" style="141" bestFit="1" customWidth="1"/>
    <col min="10247" max="10496" width="9.109375" style="141"/>
    <col min="10497" max="10497" width="5.109375" style="141" customWidth="1"/>
    <col min="10498" max="10498" width="72.109375" style="141" customWidth="1"/>
    <col min="10499" max="10499" width="11" style="141" bestFit="1" customWidth="1"/>
    <col min="10500" max="10500" width="13.6640625" style="141" customWidth="1"/>
    <col min="10501" max="10501" width="14.109375" style="141" bestFit="1" customWidth="1"/>
    <col min="10502" max="10502" width="15" style="141" bestFit="1" customWidth="1"/>
    <col min="10503" max="10752" width="9.109375" style="141"/>
    <col min="10753" max="10753" width="5.109375" style="141" customWidth="1"/>
    <col min="10754" max="10754" width="72.109375" style="141" customWidth="1"/>
    <col min="10755" max="10755" width="11" style="141" bestFit="1" customWidth="1"/>
    <col min="10756" max="10756" width="13.6640625" style="141" customWidth="1"/>
    <col min="10757" max="10757" width="14.109375" style="141" bestFit="1" customWidth="1"/>
    <col min="10758" max="10758" width="15" style="141" bestFit="1" customWidth="1"/>
    <col min="10759" max="11008" width="9.109375" style="141"/>
    <col min="11009" max="11009" width="5.109375" style="141" customWidth="1"/>
    <col min="11010" max="11010" width="72.109375" style="141" customWidth="1"/>
    <col min="11011" max="11011" width="11" style="141" bestFit="1" customWidth="1"/>
    <col min="11012" max="11012" width="13.6640625" style="141" customWidth="1"/>
    <col min="11013" max="11013" width="14.109375" style="141" bestFit="1" customWidth="1"/>
    <col min="11014" max="11014" width="15" style="141" bestFit="1" customWidth="1"/>
    <col min="11015" max="11264" width="9.109375" style="141"/>
    <col min="11265" max="11265" width="5.109375" style="141" customWidth="1"/>
    <col min="11266" max="11266" width="72.109375" style="141" customWidth="1"/>
    <col min="11267" max="11267" width="11" style="141" bestFit="1" customWidth="1"/>
    <col min="11268" max="11268" width="13.6640625" style="141" customWidth="1"/>
    <col min="11269" max="11269" width="14.109375" style="141" bestFit="1" customWidth="1"/>
    <col min="11270" max="11270" width="15" style="141" bestFit="1" customWidth="1"/>
    <col min="11271" max="11520" width="9.109375" style="141"/>
    <col min="11521" max="11521" width="5.109375" style="141" customWidth="1"/>
    <col min="11522" max="11522" width="72.109375" style="141" customWidth="1"/>
    <col min="11523" max="11523" width="11" style="141" bestFit="1" customWidth="1"/>
    <col min="11524" max="11524" width="13.6640625" style="141" customWidth="1"/>
    <col min="11525" max="11525" width="14.109375" style="141" bestFit="1" customWidth="1"/>
    <col min="11526" max="11526" width="15" style="141" bestFit="1" customWidth="1"/>
    <col min="11527" max="11776" width="9.109375" style="141"/>
    <col min="11777" max="11777" width="5.109375" style="141" customWidth="1"/>
    <col min="11778" max="11778" width="72.109375" style="141" customWidth="1"/>
    <col min="11779" max="11779" width="11" style="141" bestFit="1" customWidth="1"/>
    <col min="11780" max="11780" width="13.6640625" style="141" customWidth="1"/>
    <col min="11781" max="11781" width="14.109375" style="141" bestFit="1" customWidth="1"/>
    <col min="11782" max="11782" width="15" style="141" bestFit="1" customWidth="1"/>
    <col min="11783" max="12032" width="9.109375" style="141"/>
    <col min="12033" max="12033" width="5.109375" style="141" customWidth="1"/>
    <col min="12034" max="12034" width="72.109375" style="141" customWidth="1"/>
    <col min="12035" max="12035" width="11" style="141" bestFit="1" customWidth="1"/>
    <col min="12036" max="12036" width="13.6640625" style="141" customWidth="1"/>
    <col min="12037" max="12037" width="14.109375" style="141" bestFit="1" customWidth="1"/>
    <col min="12038" max="12038" width="15" style="141" bestFit="1" customWidth="1"/>
    <col min="12039" max="12288" width="9.109375" style="141"/>
    <col min="12289" max="12289" width="5.109375" style="141" customWidth="1"/>
    <col min="12290" max="12290" width="72.109375" style="141" customWidth="1"/>
    <col min="12291" max="12291" width="11" style="141" bestFit="1" customWidth="1"/>
    <col min="12292" max="12292" width="13.6640625" style="141" customWidth="1"/>
    <col min="12293" max="12293" width="14.109375" style="141" bestFit="1" customWidth="1"/>
    <col min="12294" max="12294" width="15" style="141" bestFit="1" customWidth="1"/>
    <col min="12295" max="12544" width="9.109375" style="141"/>
    <col min="12545" max="12545" width="5.109375" style="141" customWidth="1"/>
    <col min="12546" max="12546" width="72.109375" style="141" customWidth="1"/>
    <col min="12547" max="12547" width="11" style="141" bestFit="1" customWidth="1"/>
    <col min="12548" max="12548" width="13.6640625" style="141" customWidth="1"/>
    <col min="12549" max="12549" width="14.109375" style="141" bestFit="1" customWidth="1"/>
    <col min="12550" max="12550" width="15" style="141" bestFit="1" customWidth="1"/>
    <col min="12551" max="12800" width="9.109375" style="141"/>
    <col min="12801" max="12801" width="5.109375" style="141" customWidth="1"/>
    <col min="12802" max="12802" width="72.109375" style="141" customWidth="1"/>
    <col min="12803" max="12803" width="11" style="141" bestFit="1" customWidth="1"/>
    <col min="12804" max="12804" width="13.6640625" style="141" customWidth="1"/>
    <col min="12805" max="12805" width="14.109375" style="141" bestFit="1" customWidth="1"/>
    <col min="12806" max="12806" width="15" style="141" bestFit="1" customWidth="1"/>
    <col min="12807" max="13056" width="9.109375" style="141"/>
    <col min="13057" max="13057" width="5.109375" style="141" customWidth="1"/>
    <col min="13058" max="13058" width="72.109375" style="141" customWidth="1"/>
    <col min="13059" max="13059" width="11" style="141" bestFit="1" customWidth="1"/>
    <col min="13060" max="13060" width="13.6640625" style="141" customWidth="1"/>
    <col min="13061" max="13061" width="14.109375" style="141" bestFit="1" customWidth="1"/>
    <col min="13062" max="13062" width="15" style="141" bestFit="1" customWidth="1"/>
    <col min="13063" max="13312" width="9.109375" style="141"/>
    <col min="13313" max="13313" width="5.109375" style="141" customWidth="1"/>
    <col min="13314" max="13314" width="72.109375" style="141" customWidth="1"/>
    <col min="13315" max="13315" width="11" style="141" bestFit="1" customWidth="1"/>
    <col min="13316" max="13316" width="13.6640625" style="141" customWidth="1"/>
    <col min="13317" max="13317" width="14.109375" style="141" bestFit="1" customWidth="1"/>
    <col min="13318" max="13318" width="15" style="141" bestFit="1" customWidth="1"/>
    <col min="13319" max="13568" width="9.109375" style="141"/>
    <col min="13569" max="13569" width="5.109375" style="141" customWidth="1"/>
    <col min="13570" max="13570" width="72.109375" style="141" customWidth="1"/>
    <col min="13571" max="13571" width="11" style="141" bestFit="1" customWidth="1"/>
    <col min="13572" max="13572" width="13.6640625" style="141" customWidth="1"/>
    <col min="13573" max="13573" width="14.109375" style="141" bestFit="1" customWidth="1"/>
    <col min="13574" max="13574" width="15" style="141" bestFit="1" customWidth="1"/>
    <col min="13575" max="13824" width="9.109375" style="141"/>
    <col min="13825" max="13825" width="5.109375" style="141" customWidth="1"/>
    <col min="13826" max="13826" width="72.109375" style="141" customWidth="1"/>
    <col min="13827" max="13827" width="11" style="141" bestFit="1" customWidth="1"/>
    <col min="13828" max="13828" width="13.6640625" style="141" customWidth="1"/>
    <col min="13829" max="13829" width="14.109375" style="141" bestFit="1" customWidth="1"/>
    <col min="13830" max="13830" width="15" style="141" bestFit="1" customWidth="1"/>
    <col min="13831" max="14080" width="9.109375" style="141"/>
    <col min="14081" max="14081" width="5.109375" style="141" customWidth="1"/>
    <col min="14082" max="14082" width="72.109375" style="141" customWidth="1"/>
    <col min="14083" max="14083" width="11" style="141" bestFit="1" customWidth="1"/>
    <col min="14084" max="14084" width="13.6640625" style="141" customWidth="1"/>
    <col min="14085" max="14085" width="14.109375" style="141" bestFit="1" customWidth="1"/>
    <col min="14086" max="14086" width="15" style="141" bestFit="1" customWidth="1"/>
    <col min="14087" max="14336" width="9.109375" style="141"/>
    <col min="14337" max="14337" width="5.109375" style="141" customWidth="1"/>
    <col min="14338" max="14338" width="72.109375" style="141" customWidth="1"/>
    <col min="14339" max="14339" width="11" style="141" bestFit="1" customWidth="1"/>
    <col min="14340" max="14340" width="13.6640625" style="141" customWidth="1"/>
    <col min="14341" max="14341" width="14.109375" style="141" bestFit="1" customWidth="1"/>
    <col min="14342" max="14342" width="15" style="141" bestFit="1" customWidth="1"/>
    <col min="14343" max="14592" width="9.109375" style="141"/>
    <col min="14593" max="14593" width="5.109375" style="141" customWidth="1"/>
    <col min="14594" max="14594" width="72.109375" style="141" customWidth="1"/>
    <col min="14595" max="14595" width="11" style="141" bestFit="1" customWidth="1"/>
    <col min="14596" max="14596" width="13.6640625" style="141" customWidth="1"/>
    <col min="14597" max="14597" width="14.109375" style="141" bestFit="1" customWidth="1"/>
    <col min="14598" max="14598" width="15" style="141" bestFit="1" customWidth="1"/>
    <col min="14599" max="14848" width="9.109375" style="141"/>
    <col min="14849" max="14849" width="5.109375" style="141" customWidth="1"/>
    <col min="14850" max="14850" width="72.109375" style="141" customWidth="1"/>
    <col min="14851" max="14851" width="11" style="141" bestFit="1" customWidth="1"/>
    <col min="14852" max="14852" width="13.6640625" style="141" customWidth="1"/>
    <col min="14853" max="14853" width="14.109375" style="141" bestFit="1" customWidth="1"/>
    <col min="14854" max="14854" width="15" style="141" bestFit="1" customWidth="1"/>
    <col min="14855" max="15104" width="9.109375" style="141"/>
    <col min="15105" max="15105" width="5.109375" style="141" customWidth="1"/>
    <col min="15106" max="15106" width="72.109375" style="141" customWidth="1"/>
    <col min="15107" max="15107" width="11" style="141" bestFit="1" customWidth="1"/>
    <col min="15108" max="15108" width="13.6640625" style="141" customWidth="1"/>
    <col min="15109" max="15109" width="14.109375" style="141" bestFit="1" customWidth="1"/>
    <col min="15110" max="15110" width="15" style="141" bestFit="1" customWidth="1"/>
    <col min="15111" max="15360" width="9.109375" style="141"/>
    <col min="15361" max="15361" width="5.109375" style="141" customWidth="1"/>
    <col min="15362" max="15362" width="72.109375" style="141" customWidth="1"/>
    <col min="15363" max="15363" width="11" style="141" bestFit="1" customWidth="1"/>
    <col min="15364" max="15364" width="13.6640625" style="141" customWidth="1"/>
    <col min="15365" max="15365" width="14.109375" style="141" bestFit="1" customWidth="1"/>
    <col min="15366" max="15366" width="15" style="141" bestFit="1" customWidth="1"/>
    <col min="15367" max="15616" width="9.109375" style="141"/>
    <col min="15617" max="15617" width="5.109375" style="141" customWidth="1"/>
    <col min="15618" max="15618" width="72.109375" style="141" customWidth="1"/>
    <col min="15619" max="15619" width="11" style="141" bestFit="1" customWidth="1"/>
    <col min="15620" max="15620" width="13.6640625" style="141" customWidth="1"/>
    <col min="15621" max="15621" width="14.109375" style="141" bestFit="1" customWidth="1"/>
    <col min="15622" max="15622" width="15" style="141" bestFit="1" customWidth="1"/>
    <col min="15623" max="15872" width="9.109375" style="141"/>
    <col min="15873" max="15873" width="5.109375" style="141" customWidth="1"/>
    <col min="15874" max="15874" width="72.109375" style="141" customWidth="1"/>
    <col min="15875" max="15875" width="11" style="141" bestFit="1" customWidth="1"/>
    <col min="15876" max="15876" width="13.6640625" style="141" customWidth="1"/>
    <col min="15877" max="15877" width="14.109375" style="141" bestFit="1" customWidth="1"/>
    <col min="15878" max="15878" width="15" style="141" bestFit="1" customWidth="1"/>
    <col min="15879" max="16128" width="9.109375" style="141"/>
    <col min="16129" max="16129" width="5.109375" style="141" customWidth="1"/>
    <col min="16130" max="16130" width="72.109375" style="141" customWidth="1"/>
    <col min="16131" max="16131" width="11" style="141" bestFit="1" customWidth="1"/>
    <col min="16132" max="16132" width="13.6640625" style="141" customWidth="1"/>
    <col min="16133" max="16133" width="14.109375" style="141" bestFit="1" customWidth="1"/>
    <col min="16134" max="16134" width="15" style="141" bestFit="1" customWidth="1"/>
    <col min="16135" max="16384" width="9.109375" style="141"/>
  </cols>
  <sheetData>
    <row r="1" spans="1:6" ht="47.25" customHeight="1" thickBot="1">
      <c r="A1" s="311" t="s">
        <v>236</v>
      </c>
      <c r="B1" s="312"/>
      <c r="C1" s="312"/>
      <c r="D1" s="312"/>
      <c r="E1" s="312"/>
      <c r="F1" s="313"/>
    </row>
    <row r="2" spans="1:6" ht="20.25" customHeight="1" thickBot="1">
      <c r="A2" s="314" t="s">
        <v>237</v>
      </c>
      <c r="B2" s="315"/>
      <c r="C2" s="315"/>
      <c r="D2" s="315"/>
      <c r="E2" s="315"/>
      <c r="F2" s="316"/>
    </row>
    <row r="3" spans="1:6" ht="43.5" customHeight="1" thickBot="1">
      <c r="A3" s="142" t="s">
        <v>238</v>
      </c>
      <c r="B3" s="143" t="s">
        <v>239</v>
      </c>
      <c r="C3" s="144" t="s">
        <v>240</v>
      </c>
      <c r="D3" s="144" t="s">
        <v>241</v>
      </c>
      <c r="E3" s="144" t="s">
        <v>242</v>
      </c>
      <c r="F3" s="145" t="s">
        <v>243</v>
      </c>
    </row>
    <row r="4" spans="1:6" s="146" customFormat="1" ht="20.25" customHeight="1" thickBot="1">
      <c r="A4" s="317" t="s">
        <v>244</v>
      </c>
      <c r="B4" s="318"/>
      <c r="C4" s="318"/>
      <c r="D4" s="318"/>
      <c r="E4" s="318"/>
      <c r="F4" s="319"/>
    </row>
    <row r="5" spans="1:6" s="146" customFormat="1" ht="20.25" customHeight="1" thickBot="1">
      <c r="A5" s="147"/>
      <c r="B5" s="317" t="s">
        <v>245</v>
      </c>
      <c r="C5" s="320"/>
      <c r="D5" s="320"/>
      <c r="E5" s="320"/>
      <c r="F5" s="321"/>
    </row>
    <row r="6" spans="1:6" s="146" customFormat="1" ht="15.9" customHeight="1">
      <c r="A6" s="303">
        <v>1</v>
      </c>
      <c r="B6" s="148" t="s">
        <v>246</v>
      </c>
      <c r="C6" s="305" t="s">
        <v>94</v>
      </c>
      <c r="D6" s="307">
        <v>40</v>
      </c>
      <c r="E6" s="309"/>
      <c r="F6" s="300">
        <f>D6*E6</f>
        <v>0</v>
      </c>
    </row>
    <row r="7" spans="1:6" s="146" customFormat="1" ht="15.9" customHeight="1" thickBot="1">
      <c r="A7" s="304"/>
      <c r="B7" s="149" t="s">
        <v>247</v>
      </c>
      <c r="C7" s="306"/>
      <c r="D7" s="308"/>
      <c r="E7" s="310"/>
      <c r="F7" s="301"/>
    </row>
    <row r="8" spans="1:6" s="146" customFormat="1" ht="26.4">
      <c r="A8" s="303">
        <v>2</v>
      </c>
      <c r="B8" s="148" t="s">
        <v>248</v>
      </c>
      <c r="C8" s="305" t="s">
        <v>249</v>
      </c>
      <c r="D8" s="307">
        <v>1</v>
      </c>
      <c r="E8" s="309"/>
      <c r="F8" s="300">
        <f>D8*E8</f>
        <v>0</v>
      </c>
    </row>
    <row r="9" spans="1:6" s="146" customFormat="1" ht="42.75" customHeight="1" thickBot="1">
      <c r="A9" s="304"/>
      <c r="B9" s="149" t="s">
        <v>250</v>
      </c>
      <c r="C9" s="306"/>
      <c r="D9" s="308"/>
      <c r="E9" s="310"/>
      <c r="F9" s="301"/>
    </row>
    <row r="10" spans="1:6" s="146" customFormat="1" ht="35.25" customHeight="1">
      <c r="A10" s="303">
        <v>3</v>
      </c>
      <c r="B10" s="148" t="s">
        <v>251</v>
      </c>
      <c r="C10" s="305" t="s">
        <v>249</v>
      </c>
      <c r="D10" s="307">
        <v>1</v>
      </c>
      <c r="E10" s="309"/>
      <c r="F10" s="300">
        <f>D10*E10</f>
        <v>0</v>
      </c>
    </row>
    <row r="11" spans="1:6" s="146" customFormat="1" ht="36" customHeight="1" thickBot="1">
      <c r="A11" s="304"/>
      <c r="B11" s="149" t="s">
        <v>252</v>
      </c>
      <c r="C11" s="306"/>
      <c r="D11" s="308"/>
      <c r="E11" s="310"/>
      <c r="F11" s="301"/>
    </row>
    <row r="12" spans="1:6" s="146" customFormat="1" ht="30" customHeight="1">
      <c r="A12" s="303">
        <v>4</v>
      </c>
      <c r="B12" s="148" t="s">
        <v>253</v>
      </c>
      <c r="C12" s="305" t="s">
        <v>94</v>
      </c>
      <c r="D12" s="307">
        <v>52</v>
      </c>
      <c r="E12" s="309"/>
      <c r="F12" s="300">
        <f>D12*E12</f>
        <v>0</v>
      </c>
    </row>
    <row r="13" spans="1:6" s="146" customFormat="1" ht="31.95" customHeight="1" thickBot="1">
      <c r="A13" s="304"/>
      <c r="B13" s="149" t="s">
        <v>254</v>
      </c>
      <c r="C13" s="306"/>
      <c r="D13" s="308"/>
      <c r="E13" s="310"/>
      <c r="F13" s="301"/>
    </row>
    <row r="14" spans="1:6" ht="30" customHeight="1">
      <c r="A14" s="303">
        <v>5</v>
      </c>
      <c r="B14" s="148" t="s">
        <v>255</v>
      </c>
      <c r="C14" s="305" t="s">
        <v>94</v>
      </c>
      <c r="D14" s="307">
        <v>154</v>
      </c>
      <c r="E14" s="309"/>
      <c r="F14" s="300">
        <f>D14*E14</f>
        <v>0</v>
      </c>
    </row>
    <row r="15" spans="1:6" ht="34.200000000000003" customHeight="1" thickBot="1">
      <c r="A15" s="304"/>
      <c r="B15" s="149" t="s">
        <v>256</v>
      </c>
      <c r="C15" s="306"/>
      <c r="D15" s="308"/>
      <c r="E15" s="310"/>
      <c r="F15" s="301"/>
    </row>
    <row r="16" spans="1:6" ht="30" customHeight="1">
      <c r="A16" s="303">
        <v>6</v>
      </c>
      <c r="B16" s="148" t="s">
        <v>257</v>
      </c>
      <c r="C16" s="305" t="s">
        <v>258</v>
      </c>
      <c r="D16" s="307">
        <v>23</v>
      </c>
      <c r="E16" s="309"/>
      <c r="F16" s="300">
        <f>D16*E16</f>
        <v>0</v>
      </c>
    </row>
    <row r="17" spans="1:6" ht="30" customHeight="1" thickBot="1">
      <c r="A17" s="304"/>
      <c r="B17" s="149" t="s">
        <v>259</v>
      </c>
      <c r="C17" s="306"/>
      <c r="D17" s="308"/>
      <c r="E17" s="310"/>
      <c r="F17" s="301"/>
    </row>
    <row r="18" spans="1:6" ht="30" customHeight="1">
      <c r="A18" s="303">
        <v>7</v>
      </c>
      <c r="B18" s="148" t="s">
        <v>260</v>
      </c>
      <c r="C18" s="305" t="s">
        <v>249</v>
      </c>
      <c r="D18" s="307">
        <v>4</v>
      </c>
      <c r="E18" s="309"/>
      <c r="F18" s="300">
        <f>D18*E18</f>
        <v>0</v>
      </c>
    </row>
    <row r="19" spans="1:6" ht="30" customHeight="1" thickBot="1">
      <c r="A19" s="304"/>
      <c r="B19" s="149" t="s">
        <v>261</v>
      </c>
      <c r="C19" s="306"/>
      <c r="D19" s="308"/>
      <c r="E19" s="310"/>
      <c r="F19" s="301"/>
    </row>
    <row r="20" spans="1:6" ht="30" customHeight="1">
      <c r="A20" s="303">
        <v>8</v>
      </c>
      <c r="B20" s="148" t="s">
        <v>262</v>
      </c>
      <c r="C20" s="305" t="s">
        <v>249</v>
      </c>
      <c r="D20" s="307">
        <v>5</v>
      </c>
      <c r="E20" s="309"/>
      <c r="F20" s="300">
        <f>D20*E20</f>
        <v>0</v>
      </c>
    </row>
    <row r="21" spans="1:6" ht="30" customHeight="1" thickBot="1">
      <c r="A21" s="304"/>
      <c r="B21" s="149" t="s">
        <v>263</v>
      </c>
      <c r="C21" s="306"/>
      <c r="D21" s="308"/>
      <c r="E21" s="310"/>
      <c r="F21" s="301"/>
    </row>
    <row r="22" spans="1:6" ht="30" customHeight="1">
      <c r="A22" s="303">
        <v>9</v>
      </c>
      <c r="B22" s="148" t="s">
        <v>264</v>
      </c>
      <c r="C22" s="305" t="s">
        <v>265</v>
      </c>
      <c r="D22" s="307">
        <v>9</v>
      </c>
      <c r="E22" s="309"/>
      <c r="F22" s="300">
        <f>D22*E22</f>
        <v>0</v>
      </c>
    </row>
    <row r="23" spans="1:6" ht="31.2" customHeight="1" thickBot="1">
      <c r="A23" s="304"/>
      <c r="B23" s="149" t="s">
        <v>266</v>
      </c>
      <c r="C23" s="306"/>
      <c r="D23" s="308"/>
      <c r="E23" s="310"/>
      <c r="F23" s="301"/>
    </row>
    <row r="24" spans="1:6" ht="15.9" customHeight="1">
      <c r="A24" s="303">
        <v>10</v>
      </c>
      <c r="B24" s="148" t="s">
        <v>267</v>
      </c>
      <c r="C24" s="305" t="s">
        <v>268</v>
      </c>
      <c r="D24" s="307">
        <v>20</v>
      </c>
      <c r="E24" s="309"/>
      <c r="F24" s="300">
        <f>D24*E24</f>
        <v>0</v>
      </c>
    </row>
    <row r="25" spans="1:6" ht="15.9" customHeight="1" thickBot="1">
      <c r="A25" s="304"/>
      <c r="B25" s="149" t="s">
        <v>269</v>
      </c>
      <c r="C25" s="306"/>
      <c r="D25" s="308"/>
      <c r="E25" s="310"/>
      <c r="F25" s="301"/>
    </row>
    <row r="26" spans="1:6" ht="17.399999999999999" customHeight="1">
      <c r="A26" s="303">
        <v>11</v>
      </c>
      <c r="B26" s="148" t="s">
        <v>270</v>
      </c>
      <c r="C26" s="305" t="s">
        <v>268</v>
      </c>
      <c r="D26" s="307">
        <v>1</v>
      </c>
      <c r="E26" s="309"/>
      <c r="F26" s="300">
        <f>D26*E26</f>
        <v>0</v>
      </c>
    </row>
    <row r="27" spans="1:6" ht="17.399999999999999" customHeight="1" thickBot="1">
      <c r="A27" s="304"/>
      <c r="B27" s="149" t="s">
        <v>271</v>
      </c>
      <c r="C27" s="306"/>
      <c r="D27" s="308"/>
      <c r="E27" s="310"/>
      <c r="F27" s="301"/>
    </row>
    <row r="28" spans="1:6" ht="24" customHeight="1">
      <c r="A28" s="303">
        <v>12</v>
      </c>
      <c r="B28" s="148" t="s">
        <v>272</v>
      </c>
      <c r="C28" s="305" t="s">
        <v>273</v>
      </c>
      <c r="D28" s="307">
        <v>1</v>
      </c>
      <c r="E28" s="309"/>
      <c r="F28" s="300">
        <f>D28*E28</f>
        <v>0</v>
      </c>
    </row>
    <row r="29" spans="1:6" ht="28.2" customHeight="1" thickBot="1">
      <c r="A29" s="304"/>
      <c r="B29" s="149" t="s">
        <v>274</v>
      </c>
      <c r="C29" s="306"/>
      <c r="D29" s="308"/>
      <c r="E29" s="310"/>
      <c r="F29" s="301"/>
    </row>
    <row r="30" spans="1:6" ht="25.5" customHeight="1" thickBot="1">
      <c r="A30" s="150"/>
      <c r="B30" s="151"/>
      <c r="C30" s="150"/>
      <c r="D30" s="152"/>
      <c r="E30" s="152"/>
      <c r="F30" s="153"/>
    </row>
    <row r="31" spans="1:6" ht="15.75" customHeight="1" thickBot="1">
      <c r="A31" s="302" t="s">
        <v>275</v>
      </c>
      <c r="B31" s="302"/>
      <c r="C31" s="302"/>
      <c r="D31" s="302"/>
      <c r="E31" s="302"/>
      <c r="F31" s="154">
        <f>SUM(F6:F28)</f>
        <v>0</v>
      </c>
    </row>
    <row r="33" spans="2:2" ht="12.75" hidden="1" customHeight="1"/>
    <row r="34" spans="2:2" ht="12.75" hidden="1" customHeight="1"/>
    <row r="36" spans="2:2" ht="13.8" thickBot="1">
      <c r="B36" s="138" t="s">
        <v>235</v>
      </c>
    </row>
    <row r="37" spans="2:2" ht="13.8" thickTop="1"/>
  </sheetData>
  <mergeCells count="65">
    <mergeCell ref="A1:F1"/>
    <mergeCell ref="A2:F2"/>
    <mergeCell ref="A4:F4"/>
    <mergeCell ref="B5:F5"/>
    <mergeCell ref="A6:A7"/>
    <mergeCell ref="C6:C7"/>
    <mergeCell ref="D6:D7"/>
    <mergeCell ref="E6:E7"/>
    <mergeCell ref="F6:F7"/>
    <mergeCell ref="A10:A11"/>
    <mergeCell ref="C10:C11"/>
    <mergeCell ref="D10:D11"/>
    <mergeCell ref="E10:E11"/>
    <mergeCell ref="F10:F11"/>
    <mergeCell ref="A8:A9"/>
    <mergeCell ref="C8:C9"/>
    <mergeCell ref="D8:D9"/>
    <mergeCell ref="E8:E9"/>
    <mergeCell ref="F8:F9"/>
    <mergeCell ref="A14:A15"/>
    <mergeCell ref="C14:C15"/>
    <mergeCell ref="D14:D15"/>
    <mergeCell ref="E14:E15"/>
    <mergeCell ref="F14:F15"/>
    <mergeCell ref="A12:A13"/>
    <mergeCell ref="C12:C13"/>
    <mergeCell ref="D12:D13"/>
    <mergeCell ref="E12:E13"/>
    <mergeCell ref="F12:F13"/>
    <mergeCell ref="A18:A19"/>
    <mergeCell ref="C18:C19"/>
    <mergeCell ref="D18:D19"/>
    <mergeCell ref="E18:E19"/>
    <mergeCell ref="F18:F19"/>
    <mergeCell ref="A16:A17"/>
    <mergeCell ref="C16:C17"/>
    <mergeCell ref="D16:D17"/>
    <mergeCell ref="E16:E17"/>
    <mergeCell ref="F16:F17"/>
    <mergeCell ref="A22:A23"/>
    <mergeCell ref="C22:C23"/>
    <mergeCell ref="D22:D23"/>
    <mergeCell ref="E22:E23"/>
    <mergeCell ref="F22:F23"/>
    <mergeCell ref="A20:A21"/>
    <mergeCell ref="C20:C21"/>
    <mergeCell ref="D20:D21"/>
    <mergeCell ref="E20:E21"/>
    <mergeCell ref="F20:F21"/>
    <mergeCell ref="F28:F29"/>
    <mergeCell ref="A31:E31"/>
    <mergeCell ref="A24:A25"/>
    <mergeCell ref="C24:C25"/>
    <mergeCell ref="D24:D25"/>
    <mergeCell ref="E24:E25"/>
    <mergeCell ref="A28:A29"/>
    <mergeCell ref="C28:C29"/>
    <mergeCell ref="D28:D29"/>
    <mergeCell ref="E28:E29"/>
    <mergeCell ref="F24:F25"/>
    <mergeCell ref="A26:A27"/>
    <mergeCell ref="C26:C27"/>
    <mergeCell ref="D26:D27"/>
    <mergeCell ref="E26:E27"/>
    <mergeCell ref="F26:F27"/>
  </mergeCells>
  <pageMargins left="0.25" right="0.25"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9153-0F6F-40B4-BF27-0156D0597B2E}">
  <sheetPr>
    <tabColor rgb="FF92D050"/>
  </sheetPr>
  <dimension ref="A1:G77"/>
  <sheetViews>
    <sheetView topLeftCell="A67" zoomScaleNormal="100" workbookViewId="0">
      <selection activeCell="E10" sqref="E6:E11"/>
    </sheetView>
  </sheetViews>
  <sheetFormatPr defaultColWidth="9.109375" defaultRowHeight="13.2"/>
  <cols>
    <col min="1" max="1" width="9.109375" style="169"/>
    <col min="2" max="2" width="78.44140625" style="169" bestFit="1" customWidth="1"/>
    <col min="3" max="3" width="9.109375" style="169"/>
    <col min="4" max="4" width="9.109375" style="170"/>
    <col min="5" max="5" width="10.109375" style="171" bestFit="1" customWidth="1"/>
    <col min="6" max="6" width="18.33203125" style="172" customWidth="1"/>
    <col min="7" max="257" width="9.109375" style="165"/>
    <col min="258" max="258" width="78.44140625" style="165" bestFit="1" customWidth="1"/>
    <col min="259" max="260" width="9.109375" style="165"/>
    <col min="261" max="261" width="10.109375" style="165" bestFit="1" customWidth="1"/>
    <col min="262" max="262" width="18.33203125" style="165" customWidth="1"/>
    <col min="263" max="513" width="9.109375" style="165"/>
    <col min="514" max="514" width="78.44140625" style="165" bestFit="1" customWidth="1"/>
    <col min="515" max="516" width="9.109375" style="165"/>
    <col min="517" max="517" width="10.109375" style="165" bestFit="1" customWidth="1"/>
    <col min="518" max="518" width="18.33203125" style="165" customWidth="1"/>
    <col min="519" max="769" width="9.109375" style="165"/>
    <col min="770" max="770" width="78.44140625" style="165" bestFit="1" customWidth="1"/>
    <col min="771" max="772" width="9.109375" style="165"/>
    <col min="773" max="773" width="10.109375" style="165" bestFit="1" customWidth="1"/>
    <col min="774" max="774" width="18.33203125" style="165" customWidth="1"/>
    <col min="775" max="1025" width="9.109375" style="165"/>
    <col min="1026" max="1026" width="78.44140625" style="165" bestFit="1" customWidth="1"/>
    <col min="1027" max="1028" width="9.109375" style="165"/>
    <col min="1029" max="1029" width="10.109375" style="165" bestFit="1" customWidth="1"/>
    <col min="1030" max="1030" width="18.33203125" style="165" customWidth="1"/>
    <col min="1031" max="1281" width="9.109375" style="165"/>
    <col min="1282" max="1282" width="78.44140625" style="165" bestFit="1" customWidth="1"/>
    <col min="1283" max="1284" width="9.109375" style="165"/>
    <col min="1285" max="1285" width="10.109375" style="165" bestFit="1" customWidth="1"/>
    <col min="1286" max="1286" width="18.33203125" style="165" customWidth="1"/>
    <col min="1287" max="1537" width="9.109375" style="165"/>
    <col min="1538" max="1538" width="78.44140625" style="165" bestFit="1" customWidth="1"/>
    <col min="1539" max="1540" width="9.109375" style="165"/>
    <col min="1541" max="1541" width="10.109375" style="165" bestFit="1" customWidth="1"/>
    <col min="1542" max="1542" width="18.33203125" style="165" customWidth="1"/>
    <col min="1543" max="1793" width="9.109375" style="165"/>
    <col min="1794" max="1794" width="78.44140625" style="165" bestFit="1" customWidth="1"/>
    <col min="1795" max="1796" width="9.109375" style="165"/>
    <col min="1797" max="1797" width="10.109375" style="165" bestFit="1" customWidth="1"/>
    <col min="1798" max="1798" width="18.33203125" style="165" customWidth="1"/>
    <col min="1799" max="2049" width="9.109375" style="165"/>
    <col min="2050" max="2050" width="78.44140625" style="165" bestFit="1" customWidth="1"/>
    <col min="2051" max="2052" width="9.109375" style="165"/>
    <col min="2053" max="2053" width="10.109375" style="165" bestFit="1" customWidth="1"/>
    <col min="2054" max="2054" width="18.33203125" style="165" customWidth="1"/>
    <col min="2055" max="2305" width="9.109375" style="165"/>
    <col min="2306" max="2306" width="78.44140625" style="165" bestFit="1" customWidth="1"/>
    <col min="2307" max="2308" width="9.109375" style="165"/>
    <col min="2309" max="2309" width="10.109375" style="165" bestFit="1" customWidth="1"/>
    <col min="2310" max="2310" width="18.33203125" style="165" customWidth="1"/>
    <col min="2311" max="2561" width="9.109375" style="165"/>
    <col min="2562" max="2562" width="78.44140625" style="165" bestFit="1" customWidth="1"/>
    <col min="2563" max="2564" width="9.109375" style="165"/>
    <col min="2565" max="2565" width="10.109375" style="165" bestFit="1" customWidth="1"/>
    <col min="2566" max="2566" width="18.33203125" style="165" customWidth="1"/>
    <col min="2567" max="2817" width="9.109375" style="165"/>
    <col min="2818" max="2818" width="78.44140625" style="165" bestFit="1" customWidth="1"/>
    <col min="2819" max="2820" width="9.109375" style="165"/>
    <col min="2821" max="2821" width="10.109375" style="165" bestFit="1" customWidth="1"/>
    <col min="2822" max="2822" width="18.33203125" style="165" customWidth="1"/>
    <col min="2823" max="3073" width="9.109375" style="165"/>
    <col min="3074" max="3074" width="78.44140625" style="165" bestFit="1" customWidth="1"/>
    <col min="3075" max="3076" width="9.109375" style="165"/>
    <col min="3077" max="3077" width="10.109375" style="165" bestFit="1" customWidth="1"/>
    <col min="3078" max="3078" width="18.33203125" style="165" customWidth="1"/>
    <col min="3079" max="3329" width="9.109375" style="165"/>
    <col min="3330" max="3330" width="78.44140625" style="165" bestFit="1" customWidth="1"/>
    <col min="3331" max="3332" width="9.109375" style="165"/>
    <col min="3333" max="3333" width="10.109375" style="165" bestFit="1" customWidth="1"/>
    <col min="3334" max="3334" width="18.33203125" style="165" customWidth="1"/>
    <col min="3335" max="3585" width="9.109375" style="165"/>
    <col min="3586" max="3586" width="78.44140625" style="165" bestFit="1" customWidth="1"/>
    <col min="3587" max="3588" width="9.109375" style="165"/>
    <col min="3589" max="3589" width="10.109375" style="165" bestFit="1" customWidth="1"/>
    <col min="3590" max="3590" width="18.33203125" style="165" customWidth="1"/>
    <col min="3591" max="3841" width="9.109375" style="165"/>
    <col min="3842" max="3842" width="78.44140625" style="165" bestFit="1" customWidth="1"/>
    <col min="3843" max="3844" width="9.109375" style="165"/>
    <col min="3845" max="3845" width="10.109375" style="165" bestFit="1" customWidth="1"/>
    <col min="3846" max="3846" width="18.33203125" style="165" customWidth="1"/>
    <col min="3847" max="4097" width="9.109375" style="165"/>
    <col min="4098" max="4098" width="78.44140625" style="165" bestFit="1" customWidth="1"/>
    <col min="4099" max="4100" width="9.109375" style="165"/>
    <col min="4101" max="4101" width="10.109375" style="165" bestFit="1" customWidth="1"/>
    <col min="4102" max="4102" width="18.33203125" style="165" customWidth="1"/>
    <col min="4103" max="4353" width="9.109375" style="165"/>
    <col min="4354" max="4354" width="78.44140625" style="165" bestFit="1" customWidth="1"/>
    <col min="4355" max="4356" width="9.109375" style="165"/>
    <col min="4357" max="4357" width="10.109375" style="165" bestFit="1" customWidth="1"/>
    <col min="4358" max="4358" width="18.33203125" style="165" customWidth="1"/>
    <col min="4359" max="4609" width="9.109375" style="165"/>
    <col min="4610" max="4610" width="78.44140625" style="165" bestFit="1" customWidth="1"/>
    <col min="4611" max="4612" width="9.109375" style="165"/>
    <col min="4613" max="4613" width="10.109375" style="165" bestFit="1" customWidth="1"/>
    <col min="4614" max="4614" width="18.33203125" style="165" customWidth="1"/>
    <col min="4615" max="4865" width="9.109375" style="165"/>
    <col min="4866" max="4866" width="78.44140625" style="165" bestFit="1" customWidth="1"/>
    <col min="4867" max="4868" width="9.109375" style="165"/>
    <col min="4869" max="4869" width="10.109375" style="165" bestFit="1" customWidth="1"/>
    <col min="4870" max="4870" width="18.33203125" style="165" customWidth="1"/>
    <col min="4871" max="5121" width="9.109375" style="165"/>
    <col min="5122" max="5122" width="78.44140625" style="165" bestFit="1" customWidth="1"/>
    <col min="5123" max="5124" width="9.109375" style="165"/>
    <col min="5125" max="5125" width="10.109375" style="165" bestFit="1" customWidth="1"/>
    <col min="5126" max="5126" width="18.33203125" style="165" customWidth="1"/>
    <col min="5127" max="5377" width="9.109375" style="165"/>
    <col min="5378" max="5378" width="78.44140625" style="165" bestFit="1" customWidth="1"/>
    <col min="5379" max="5380" width="9.109375" style="165"/>
    <col min="5381" max="5381" width="10.109375" style="165" bestFit="1" customWidth="1"/>
    <col min="5382" max="5382" width="18.33203125" style="165" customWidth="1"/>
    <col min="5383" max="5633" width="9.109375" style="165"/>
    <col min="5634" max="5634" width="78.44140625" style="165" bestFit="1" customWidth="1"/>
    <col min="5635" max="5636" width="9.109375" style="165"/>
    <col min="5637" max="5637" width="10.109375" style="165" bestFit="1" customWidth="1"/>
    <col min="5638" max="5638" width="18.33203125" style="165" customWidth="1"/>
    <col min="5639" max="5889" width="9.109375" style="165"/>
    <col min="5890" max="5890" width="78.44140625" style="165" bestFit="1" customWidth="1"/>
    <col min="5891" max="5892" width="9.109375" style="165"/>
    <col min="5893" max="5893" width="10.109375" style="165" bestFit="1" customWidth="1"/>
    <col min="5894" max="5894" width="18.33203125" style="165" customWidth="1"/>
    <col min="5895" max="6145" width="9.109375" style="165"/>
    <col min="6146" max="6146" width="78.44140625" style="165" bestFit="1" customWidth="1"/>
    <col min="6147" max="6148" width="9.109375" style="165"/>
    <col min="6149" max="6149" width="10.109375" style="165" bestFit="1" customWidth="1"/>
    <col min="6150" max="6150" width="18.33203125" style="165" customWidth="1"/>
    <col min="6151" max="6401" width="9.109375" style="165"/>
    <col min="6402" max="6402" width="78.44140625" style="165" bestFit="1" customWidth="1"/>
    <col min="6403" max="6404" width="9.109375" style="165"/>
    <col min="6405" max="6405" width="10.109375" style="165" bestFit="1" customWidth="1"/>
    <col min="6406" max="6406" width="18.33203125" style="165" customWidth="1"/>
    <col min="6407" max="6657" width="9.109375" style="165"/>
    <col min="6658" max="6658" width="78.44140625" style="165" bestFit="1" customWidth="1"/>
    <col min="6659" max="6660" width="9.109375" style="165"/>
    <col min="6661" max="6661" width="10.109375" style="165" bestFit="1" customWidth="1"/>
    <col min="6662" max="6662" width="18.33203125" style="165" customWidth="1"/>
    <col min="6663" max="6913" width="9.109375" style="165"/>
    <col min="6914" max="6914" width="78.44140625" style="165" bestFit="1" customWidth="1"/>
    <col min="6915" max="6916" width="9.109375" style="165"/>
    <col min="6917" max="6917" width="10.109375" style="165" bestFit="1" customWidth="1"/>
    <col min="6918" max="6918" width="18.33203125" style="165" customWidth="1"/>
    <col min="6919" max="7169" width="9.109375" style="165"/>
    <col min="7170" max="7170" width="78.44140625" style="165" bestFit="1" customWidth="1"/>
    <col min="7171" max="7172" width="9.109375" style="165"/>
    <col min="7173" max="7173" width="10.109375" style="165" bestFit="1" customWidth="1"/>
    <col min="7174" max="7174" width="18.33203125" style="165" customWidth="1"/>
    <col min="7175" max="7425" width="9.109375" style="165"/>
    <col min="7426" max="7426" width="78.44140625" style="165" bestFit="1" customWidth="1"/>
    <col min="7427" max="7428" width="9.109375" style="165"/>
    <col min="7429" max="7429" width="10.109375" style="165" bestFit="1" customWidth="1"/>
    <col min="7430" max="7430" width="18.33203125" style="165" customWidth="1"/>
    <col min="7431" max="7681" width="9.109375" style="165"/>
    <col min="7682" max="7682" width="78.44140625" style="165" bestFit="1" customWidth="1"/>
    <col min="7683" max="7684" width="9.109375" style="165"/>
    <col min="7685" max="7685" width="10.109375" style="165" bestFit="1" customWidth="1"/>
    <col min="7686" max="7686" width="18.33203125" style="165" customWidth="1"/>
    <col min="7687" max="7937" width="9.109375" style="165"/>
    <col min="7938" max="7938" width="78.44140625" style="165" bestFit="1" customWidth="1"/>
    <col min="7939" max="7940" width="9.109375" style="165"/>
    <col min="7941" max="7941" width="10.109375" style="165" bestFit="1" customWidth="1"/>
    <col min="7942" max="7942" width="18.33203125" style="165" customWidth="1"/>
    <col min="7943" max="8193" width="9.109375" style="165"/>
    <col min="8194" max="8194" width="78.44140625" style="165" bestFit="1" customWidth="1"/>
    <col min="8195" max="8196" width="9.109375" style="165"/>
    <col min="8197" max="8197" width="10.109375" style="165" bestFit="1" customWidth="1"/>
    <col min="8198" max="8198" width="18.33203125" style="165" customWidth="1"/>
    <col min="8199" max="8449" width="9.109375" style="165"/>
    <col min="8450" max="8450" width="78.44140625" style="165" bestFit="1" customWidth="1"/>
    <col min="8451" max="8452" width="9.109375" style="165"/>
    <col min="8453" max="8453" width="10.109375" style="165" bestFit="1" customWidth="1"/>
    <col min="8454" max="8454" width="18.33203125" style="165" customWidth="1"/>
    <col min="8455" max="8705" width="9.109375" style="165"/>
    <col min="8706" max="8706" width="78.44140625" style="165" bestFit="1" customWidth="1"/>
    <col min="8707" max="8708" width="9.109375" style="165"/>
    <col min="8709" max="8709" width="10.109375" style="165" bestFit="1" customWidth="1"/>
    <col min="8710" max="8710" width="18.33203125" style="165" customWidth="1"/>
    <col min="8711" max="8961" width="9.109375" style="165"/>
    <col min="8962" max="8962" width="78.44140625" style="165" bestFit="1" customWidth="1"/>
    <col min="8963" max="8964" width="9.109375" style="165"/>
    <col min="8965" max="8965" width="10.109375" style="165" bestFit="1" customWidth="1"/>
    <col min="8966" max="8966" width="18.33203125" style="165" customWidth="1"/>
    <col min="8967" max="9217" width="9.109375" style="165"/>
    <col min="9218" max="9218" width="78.44140625" style="165" bestFit="1" customWidth="1"/>
    <col min="9219" max="9220" width="9.109375" style="165"/>
    <col min="9221" max="9221" width="10.109375" style="165" bestFit="1" customWidth="1"/>
    <col min="9222" max="9222" width="18.33203125" style="165" customWidth="1"/>
    <col min="9223" max="9473" width="9.109375" style="165"/>
    <col min="9474" max="9474" width="78.44140625" style="165" bestFit="1" customWidth="1"/>
    <col min="9475" max="9476" width="9.109375" style="165"/>
    <col min="9477" max="9477" width="10.109375" style="165" bestFit="1" customWidth="1"/>
    <col min="9478" max="9478" width="18.33203125" style="165" customWidth="1"/>
    <col min="9479" max="9729" width="9.109375" style="165"/>
    <col min="9730" max="9730" width="78.44140625" style="165" bestFit="1" customWidth="1"/>
    <col min="9731" max="9732" width="9.109375" style="165"/>
    <col min="9733" max="9733" width="10.109375" style="165" bestFit="1" customWidth="1"/>
    <col min="9734" max="9734" width="18.33203125" style="165" customWidth="1"/>
    <col min="9735" max="9985" width="9.109375" style="165"/>
    <col min="9986" max="9986" width="78.44140625" style="165" bestFit="1" customWidth="1"/>
    <col min="9987" max="9988" width="9.109375" style="165"/>
    <col min="9989" max="9989" width="10.109375" style="165" bestFit="1" customWidth="1"/>
    <col min="9990" max="9990" width="18.33203125" style="165" customWidth="1"/>
    <col min="9991" max="10241" width="9.109375" style="165"/>
    <col min="10242" max="10242" width="78.44140625" style="165" bestFit="1" customWidth="1"/>
    <col min="10243" max="10244" width="9.109375" style="165"/>
    <col min="10245" max="10245" width="10.109375" style="165" bestFit="1" customWidth="1"/>
    <col min="10246" max="10246" width="18.33203125" style="165" customWidth="1"/>
    <col min="10247" max="10497" width="9.109375" style="165"/>
    <col min="10498" max="10498" width="78.44140625" style="165" bestFit="1" customWidth="1"/>
    <col min="10499" max="10500" width="9.109375" style="165"/>
    <col min="10501" max="10501" width="10.109375" style="165" bestFit="1" customWidth="1"/>
    <col min="10502" max="10502" width="18.33203125" style="165" customWidth="1"/>
    <col min="10503" max="10753" width="9.109375" style="165"/>
    <col min="10754" max="10754" width="78.44140625" style="165" bestFit="1" customWidth="1"/>
    <col min="10755" max="10756" width="9.109375" style="165"/>
    <col min="10757" max="10757" width="10.109375" style="165" bestFit="1" customWidth="1"/>
    <col min="10758" max="10758" width="18.33203125" style="165" customWidth="1"/>
    <col min="10759" max="11009" width="9.109375" style="165"/>
    <col min="11010" max="11010" width="78.44140625" style="165" bestFit="1" customWidth="1"/>
    <col min="11011" max="11012" width="9.109375" style="165"/>
    <col min="11013" max="11013" width="10.109375" style="165" bestFit="1" customWidth="1"/>
    <col min="11014" max="11014" width="18.33203125" style="165" customWidth="1"/>
    <col min="11015" max="11265" width="9.109375" style="165"/>
    <col min="11266" max="11266" width="78.44140625" style="165" bestFit="1" customWidth="1"/>
    <col min="11267" max="11268" width="9.109375" style="165"/>
    <col min="11269" max="11269" width="10.109375" style="165" bestFit="1" customWidth="1"/>
    <col min="11270" max="11270" width="18.33203125" style="165" customWidth="1"/>
    <col min="11271" max="11521" width="9.109375" style="165"/>
    <col min="11522" max="11522" width="78.44140625" style="165" bestFit="1" customWidth="1"/>
    <col min="11523" max="11524" width="9.109375" style="165"/>
    <col min="11525" max="11525" width="10.109375" style="165" bestFit="1" customWidth="1"/>
    <col min="11526" max="11526" width="18.33203125" style="165" customWidth="1"/>
    <col min="11527" max="11777" width="9.109375" style="165"/>
    <col min="11778" max="11778" width="78.44140625" style="165" bestFit="1" customWidth="1"/>
    <col min="11779" max="11780" width="9.109375" style="165"/>
    <col min="11781" max="11781" width="10.109375" style="165" bestFit="1" customWidth="1"/>
    <col min="11782" max="11782" width="18.33203125" style="165" customWidth="1"/>
    <col min="11783" max="12033" width="9.109375" style="165"/>
    <col min="12034" max="12034" width="78.44140625" style="165" bestFit="1" customWidth="1"/>
    <col min="12035" max="12036" width="9.109375" style="165"/>
    <col min="12037" max="12037" width="10.109375" style="165" bestFit="1" customWidth="1"/>
    <col min="12038" max="12038" width="18.33203125" style="165" customWidth="1"/>
    <col min="12039" max="12289" width="9.109375" style="165"/>
    <col min="12290" max="12290" width="78.44140625" style="165" bestFit="1" customWidth="1"/>
    <col min="12291" max="12292" width="9.109375" style="165"/>
    <col min="12293" max="12293" width="10.109375" style="165" bestFit="1" customWidth="1"/>
    <col min="12294" max="12294" width="18.33203125" style="165" customWidth="1"/>
    <col min="12295" max="12545" width="9.109375" style="165"/>
    <col min="12546" max="12546" width="78.44140625" style="165" bestFit="1" customWidth="1"/>
    <col min="12547" max="12548" width="9.109375" style="165"/>
    <col min="12549" max="12549" width="10.109375" style="165" bestFit="1" customWidth="1"/>
    <col min="12550" max="12550" width="18.33203125" style="165" customWidth="1"/>
    <col min="12551" max="12801" width="9.109375" style="165"/>
    <col min="12802" max="12802" width="78.44140625" style="165" bestFit="1" customWidth="1"/>
    <col min="12803" max="12804" width="9.109375" style="165"/>
    <col min="12805" max="12805" width="10.109375" style="165" bestFit="1" customWidth="1"/>
    <col min="12806" max="12806" width="18.33203125" style="165" customWidth="1"/>
    <col min="12807" max="13057" width="9.109375" style="165"/>
    <col min="13058" max="13058" width="78.44140625" style="165" bestFit="1" customWidth="1"/>
    <col min="13059" max="13060" width="9.109375" style="165"/>
    <col min="13061" max="13061" width="10.109375" style="165" bestFit="1" customWidth="1"/>
    <col min="13062" max="13062" width="18.33203125" style="165" customWidth="1"/>
    <col min="13063" max="13313" width="9.109375" style="165"/>
    <col min="13314" max="13314" width="78.44140625" style="165" bestFit="1" customWidth="1"/>
    <col min="13315" max="13316" width="9.109375" style="165"/>
    <col min="13317" max="13317" width="10.109375" style="165" bestFit="1" customWidth="1"/>
    <col min="13318" max="13318" width="18.33203125" style="165" customWidth="1"/>
    <col min="13319" max="13569" width="9.109375" style="165"/>
    <col min="13570" max="13570" width="78.44140625" style="165" bestFit="1" customWidth="1"/>
    <col min="13571" max="13572" width="9.109375" style="165"/>
    <col min="13573" max="13573" width="10.109375" style="165" bestFit="1" customWidth="1"/>
    <col min="13574" max="13574" width="18.33203125" style="165" customWidth="1"/>
    <col min="13575" max="13825" width="9.109375" style="165"/>
    <col min="13826" max="13826" width="78.44140625" style="165" bestFit="1" customWidth="1"/>
    <col min="13827" max="13828" width="9.109375" style="165"/>
    <col min="13829" max="13829" width="10.109375" style="165" bestFit="1" customWidth="1"/>
    <col min="13830" max="13830" width="18.33203125" style="165" customWidth="1"/>
    <col min="13831" max="14081" width="9.109375" style="165"/>
    <col min="14082" max="14082" width="78.44140625" style="165" bestFit="1" customWidth="1"/>
    <col min="14083" max="14084" width="9.109375" style="165"/>
    <col min="14085" max="14085" width="10.109375" style="165" bestFit="1" customWidth="1"/>
    <col min="14086" max="14086" width="18.33203125" style="165" customWidth="1"/>
    <col min="14087" max="14337" width="9.109375" style="165"/>
    <col min="14338" max="14338" width="78.44140625" style="165" bestFit="1" customWidth="1"/>
    <col min="14339" max="14340" width="9.109375" style="165"/>
    <col min="14341" max="14341" width="10.109375" style="165" bestFit="1" customWidth="1"/>
    <col min="14342" max="14342" width="18.33203125" style="165" customWidth="1"/>
    <col min="14343" max="14593" width="9.109375" style="165"/>
    <col min="14594" max="14594" width="78.44140625" style="165" bestFit="1" customWidth="1"/>
    <col min="14595" max="14596" width="9.109375" style="165"/>
    <col min="14597" max="14597" width="10.109375" style="165" bestFit="1" customWidth="1"/>
    <col min="14598" max="14598" width="18.33203125" style="165" customWidth="1"/>
    <col min="14599" max="14849" width="9.109375" style="165"/>
    <col min="14850" max="14850" width="78.44140625" style="165" bestFit="1" customWidth="1"/>
    <col min="14851" max="14852" width="9.109375" style="165"/>
    <col min="14853" max="14853" width="10.109375" style="165" bestFit="1" customWidth="1"/>
    <col min="14854" max="14854" width="18.33203125" style="165" customWidth="1"/>
    <col min="14855" max="15105" width="9.109375" style="165"/>
    <col min="15106" max="15106" width="78.44140625" style="165" bestFit="1" customWidth="1"/>
    <col min="15107" max="15108" width="9.109375" style="165"/>
    <col min="15109" max="15109" width="10.109375" style="165" bestFit="1" customWidth="1"/>
    <col min="15110" max="15110" width="18.33203125" style="165" customWidth="1"/>
    <col min="15111" max="15361" width="9.109375" style="165"/>
    <col min="15362" max="15362" width="78.44140625" style="165" bestFit="1" customWidth="1"/>
    <col min="15363" max="15364" width="9.109375" style="165"/>
    <col min="15365" max="15365" width="10.109375" style="165" bestFit="1" customWidth="1"/>
    <col min="15366" max="15366" width="18.33203125" style="165" customWidth="1"/>
    <col min="15367" max="15617" width="9.109375" style="165"/>
    <col min="15618" max="15618" width="78.44140625" style="165" bestFit="1" customWidth="1"/>
    <col min="15619" max="15620" width="9.109375" style="165"/>
    <col min="15621" max="15621" width="10.109375" style="165" bestFit="1" customWidth="1"/>
    <col min="15622" max="15622" width="18.33203125" style="165" customWidth="1"/>
    <col min="15623" max="15873" width="9.109375" style="165"/>
    <col min="15874" max="15874" width="78.44140625" style="165" bestFit="1" customWidth="1"/>
    <col min="15875" max="15876" width="9.109375" style="165"/>
    <col min="15877" max="15877" width="10.109375" style="165" bestFit="1" customWidth="1"/>
    <col min="15878" max="15878" width="18.33203125" style="165" customWidth="1"/>
    <col min="15879" max="16129" width="9.109375" style="165"/>
    <col min="16130" max="16130" width="78.44140625" style="165" bestFit="1" customWidth="1"/>
    <col min="16131" max="16132" width="9.109375" style="165"/>
    <col min="16133" max="16133" width="10.109375" style="165" bestFit="1" customWidth="1"/>
    <col min="16134" max="16134" width="18.33203125" style="165" customWidth="1"/>
    <col min="16135" max="16384" width="9.109375" style="165"/>
  </cols>
  <sheetData>
    <row r="1" spans="1:6" s="24" customFormat="1" ht="39" customHeight="1" thickBot="1">
      <c r="A1" s="342" t="s">
        <v>276</v>
      </c>
      <c r="B1" s="343"/>
      <c r="C1" s="343"/>
      <c r="D1" s="343"/>
      <c r="E1" s="343"/>
      <c r="F1" s="344"/>
    </row>
    <row r="2" spans="1:6" s="24" customFormat="1" ht="39" customHeight="1" thickBot="1">
      <c r="A2" s="345" t="s">
        <v>277</v>
      </c>
      <c r="B2" s="346"/>
      <c r="C2" s="346"/>
      <c r="D2" s="346"/>
      <c r="E2" s="346"/>
      <c r="F2" s="347"/>
    </row>
    <row r="3" spans="1:6" s="24" customFormat="1" ht="18" thickBot="1">
      <c r="A3" s="348" t="s">
        <v>278</v>
      </c>
      <c r="B3" s="349"/>
      <c r="C3" s="349"/>
      <c r="D3" s="349"/>
      <c r="E3" s="349"/>
      <c r="F3" s="350"/>
    </row>
    <row r="4" spans="1:6" s="24" customFormat="1" ht="15.6" customHeight="1" thickBot="1">
      <c r="A4" s="351" t="s">
        <v>279</v>
      </c>
      <c r="B4" s="352"/>
      <c r="C4" s="157" t="s">
        <v>280</v>
      </c>
      <c r="D4" s="158" t="s">
        <v>281</v>
      </c>
      <c r="E4" s="158" t="s">
        <v>282</v>
      </c>
      <c r="F4" s="159" t="s">
        <v>283</v>
      </c>
    </row>
    <row r="5" spans="1:6" s="24" customFormat="1" ht="23.4" customHeight="1">
      <c r="A5" s="160" t="s">
        <v>284</v>
      </c>
      <c r="B5" s="331" t="s">
        <v>285</v>
      </c>
      <c r="C5" s="353"/>
      <c r="D5" s="353"/>
      <c r="E5" s="353"/>
      <c r="F5" s="353"/>
    </row>
    <row r="6" spans="1:6" s="24" customFormat="1" ht="52.8" customHeight="1">
      <c r="A6" s="325">
        <v>1</v>
      </c>
      <c r="B6" s="161" t="s">
        <v>286</v>
      </c>
      <c r="C6" s="162" t="s">
        <v>287</v>
      </c>
      <c r="D6" s="327">
        <f>1*1.6*1.7</f>
        <v>2.72</v>
      </c>
      <c r="E6" s="329"/>
      <c r="F6" s="329">
        <f>+D6*E6</f>
        <v>0</v>
      </c>
    </row>
    <row r="7" spans="1:6" s="24" customFormat="1" ht="55.2" customHeight="1">
      <c r="A7" s="326"/>
      <c r="B7" s="163" t="s">
        <v>288</v>
      </c>
      <c r="C7" s="164" t="s">
        <v>289</v>
      </c>
      <c r="D7" s="328"/>
      <c r="E7" s="329"/>
      <c r="F7" s="329"/>
    </row>
    <row r="8" spans="1:6" ht="39.75" customHeight="1">
      <c r="A8" s="325">
        <v>2</v>
      </c>
      <c r="B8" s="161" t="s">
        <v>290</v>
      </c>
      <c r="C8" s="162" t="s">
        <v>291</v>
      </c>
      <c r="D8" s="327">
        <v>1</v>
      </c>
      <c r="E8" s="329"/>
      <c r="F8" s="329">
        <f>+D8*E8</f>
        <v>0</v>
      </c>
    </row>
    <row r="9" spans="1:6" ht="39.75" customHeight="1">
      <c r="A9" s="326"/>
      <c r="B9" s="163" t="s">
        <v>292</v>
      </c>
      <c r="C9" s="164" t="s">
        <v>99</v>
      </c>
      <c r="D9" s="328"/>
      <c r="E9" s="329"/>
      <c r="F9" s="329"/>
    </row>
    <row r="10" spans="1:6" s="24" customFormat="1" ht="16.2" customHeight="1">
      <c r="A10" s="325">
        <v>3</v>
      </c>
      <c r="B10" s="161" t="s">
        <v>293</v>
      </c>
      <c r="C10" s="162" t="s">
        <v>294</v>
      </c>
      <c r="D10" s="327">
        <v>0.7</v>
      </c>
      <c r="E10" s="329"/>
      <c r="F10" s="329">
        <f>+D10*E10</f>
        <v>0</v>
      </c>
    </row>
    <row r="11" spans="1:6" s="24" customFormat="1" ht="26.4">
      <c r="A11" s="326"/>
      <c r="B11" s="163" t="s">
        <v>295</v>
      </c>
      <c r="C11" s="164" t="s">
        <v>289</v>
      </c>
      <c r="D11" s="328"/>
      <c r="E11" s="329"/>
      <c r="F11" s="329"/>
    </row>
    <row r="12" spans="1:6" s="24" customFormat="1" ht="21" customHeight="1" thickBot="1">
      <c r="A12" s="330" t="s">
        <v>296</v>
      </c>
      <c r="B12" s="337"/>
      <c r="C12" s="337"/>
      <c r="D12" s="337"/>
      <c r="E12" s="337"/>
      <c r="F12" s="166">
        <f>SUM(F6:F11)</f>
        <v>0</v>
      </c>
    </row>
    <row r="13" spans="1:6" s="24" customFormat="1" ht="18" customHeight="1">
      <c r="A13" s="160" t="s">
        <v>297</v>
      </c>
      <c r="B13" s="331" t="s">
        <v>298</v>
      </c>
      <c r="C13" s="331"/>
      <c r="D13" s="331"/>
      <c r="E13" s="331"/>
      <c r="F13" s="331"/>
    </row>
    <row r="14" spans="1:6" ht="28.2" customHeight="1">
      <c r="A14" s="325">
        <v>1</v>
      </c>
      <c r="B14" s="161" t="s">
        <v>299</v>
      </c>
      <c r="C14" s="162" t="s">
        <v>287</v>
      </c>
      <c r="D14" s="327">
        <f>32*0.3*0.6</f>
        <v>5.76</v>
      </c>
      <c r="E14" s="329"/>
      <c r="F14" s="329">
        <f>+D14*E14</f>
        <v>0</v>
      </c>
    </row>
    <row r="15" spans="1:6" ht="29.4" customHeight="1">
      <c r="A15" s="326"/>
      <c r="B15" s="163" t="s">
        <v>300</v>
      </c>
      <c r="C15" s="164" t="s">
        <v>289</v>
      </c>
      <c r="D15" s="328"/>
      <c r="E15" s="329"/>
      <c r="F15" s="329"/>
    </row>
    <row r="16" spans="1:6" ht="92.4">
      <c r="A16" s="325">
        <v>2</v>
      </c>
      <c r="B16" s="161" t="s">
        <v>301</v>
      </c>
      <c r="C16" s="325" t="s">
        <v>94</v>
      </c>
      <c r="D16" s="327"/>
      <c r="E16" s="329"/>
      <c r="F16" s="329"/>
    </row>
    <row r="17" spans="1:7" ht="96" customHeight="1">
      <c r="A17" s="326"/>
      <c r="B17" s="163" t="s">
        <v>302</v>
      </c>
      <c r="C17" s="332"/>
      <c r="D17" s="341"/>
      <c r="E17" s="329"/>
      <c r="F17" s="329"/>
    </row>
    <row r="18" spans="1:7" ht="46.2" customHeight="1">
      <c r="A18" s="325">
        <v>3</v>
      </c>
      <c r="B18" s="161" t="s">
        <v>303</v>
      </c>
      <c r="C18" s="332"/>
      <c r="D18" s="341"/>
      <c r="E18" s="329"/>
      <c r="F18" s="329"/>
    </row>
    <row r="19" spans="1:7" ht="66">
      <c r="A19" s="326"/>
      <c r="B19" s="163" t="s">
        <v>304</v>
      </c>
      <c r="C19" s="332"/>
      <c r="D19" s="328"/>
      <c r="E19" s="329"/>
      <c r="F19" s="329"/>
    </row>
    <row r="20" spans="1:7" ht="25.5" customHeight="1">
      <c r="A20" s="325">
        <v>4</v>
      </c>
      <c r="B20" s="161" t="s">
        <v>305</v>
      </c>
      <c r="C20" s="332"/>
      <c r="D20" s="327">
        <v>35</v>
      </c>
      <c r="E20" s="329"/>
      <c r="F20" s="329">
        <f>+D20*E20</f>
        <v>0</v>
      </c>
    </row>
    <row r="21" spans="1:7" ht="25.5" customHeight="1">
      <c r="A21" s="326"/>
      <c r="B21" s="163" t="s">
        <v>306</v>
      </c>
      <c r="C21" s="332"/>
      <c r="D21" s="328"/>
      <c r="E21" s="329"/>
      <c r="F21" s="329"/>
    </row>
    <row r="22" spans="1:7" ht="25.5" customHeight="1">
      <c r="A22" s="325">
        <v>5</v>
      </c>
      <c r="B22" s="161" t="s">
        <v>307</v>
      </c>
      <c r="C22" s="332"/>
      <c r="D22" s="327">
        <v>17</v>
      </c>
      <c r="E22" s="329"/>
      <c r="F22" s="329">
        <f>+D22*E22</f>
        <v>0</v>
      </c>
    </row>
    <row r="23" spans="1:7" ht="25.5" customHeight="1">
      <c r="A23" s="326"/>
      <c r="B23" s="163" t="s">
        <v>308</v>
      </c>
      <c r="C23" s="332"/>
      <c r="D23" s="328"/>
      <c r="E23" s="329"/>
      <c r="F23" s="329"/>
    </row>
    <row r="24" spans="1:7" ht="25.5" customHeight="1">
      <c r="A24" s="325">
        <v>6</v>
      </c>
      <c r="B24" s="161" t="s">
        <v>309</v>
      </c>
      <c r="C24" s="332"/>
      <c r="D24" s="327">
        <v>17</v>
      </c>
      <c r="E24" s="329"/>
      <c r="F24" s="329">
        <f>+D24*E24</f>
        <v>0</v>
      </c>
    </row>
    <row r="25" spans="1:7" ht="25.5" customHeight="1">
      <c r="A25" s="326"/>
      <c r="B25" s="163" t="s">
        <v>310</v>
      </c>
      <c r="C25" s="332"/>
      <c r="D25" s="328"/>
      <c r="E25" s="329"/>
      <c r="F25" s="329"/>
    </row>
    <row r="26" spans="1:7" s="24" customFormat="1" ht="27.6" customHeight="1">
      <c r="A26" s="325">
        <v>7</v>
      </c>
      <c r="B26" s="161" t="s">
        <v>311</v>
      </c>
      <c r="C26" s="332"/>
      <c r="D26" s="327">
        <v>45</v>
      </c>
      <c r="E26" s="329"/>
      <c r="F26" s="329">
        <f>+D26*E26</f>
        <v>0</v>
      </c>
      <c r="G26" s="165"/>
    </row>
    <row r="27" spans="1:7" s="24" customFormat="1" ht="26.4">
      <c r="A27" s="326"/>
      <c r="B27" s="163" t="s">
        <v>312</v>
      </c>
      <c r="C27" s="326"/>
      <c r="D27" s="328"/>
      <c r="E27" s="329"/>
      <c r="F27" s="329"/>
      <c r="G27" s="165"/>
    </row>
    <row r="28" spans="1:7" s="24" customFormat="1" ht="16.2" thickBot="1">
      <c r="A28" s="330" t="s">
        <v>313</v>
      </c>
      <c r="B28" s="337"/>
      <c r="C28" s="337"/>
      <c r="D28" s="337"/>
      <c r="E28" s="337"/>
      <c r="F28" s="166">
        <f>SUM(F14:F27)</f>
        <v>0</v>
      </c>
      <c r="G28" s="165"/>
    </row>
    <row r="29" spans="1:7" s="24" customFormat="1" ht="15.6">
      <c r="A29" s="338" t="s">
        <v>314</v>
      </c>
      <c r="B29" s="339"/>
      <c r="C29" s="339"/>
      <c r="D29" s="339"/>
      <c r="E29" s="339"/>
      <c r="F29" s="339"/>
      <c r="G29" s="165"/>
    </row>
    <row r="30" spans="1:7" s="24" customFormat="1" ht="28.5" customHeight="1">
      <c r="A30" s="167" t="s">
        <v>315</v>
      </c>
      <c r="B30" s="340" t="s">
        <v>316</v>
      </c>
      <c r="C30" s="340"/>
      <c r="D30" s="340"/>
      <c r="E30" s="340"/>
      <c r="F30" s="340"/>
      <c r="G30" s="165"/>
    </row>
    <row r="31" spans="1:7" s="24" customFormat="1" ht="28.8">
      <c r="A31" s="325">
        <v>1</v>
      </c>
      <c r="B31" s="161" t="s">
        <v>317</v>
      </c>
      <c r="C31" s="162" t="s">
        <v>287</v>
      </c>
      <c r="D31" s="335">
        <f>35*0.3*1+1*1*0.4</f>
        <v>10.9</v>
      </c>
      <c r="E31" s="329"/>
      <c r="F31" s="329">
        <f>+D31*E31</f>
        <v>0</v>
      </c>
      <c r="G31" s="165"/>
    </row>
    <row r="32" spans="1:7" s="24" customFormat="1" ht="26.4">
      <c r="A32" s="326"/>
      <c r="B32" s="163" t="s">
        <v>318</v>
      </c>
      <c r="C32" s="164" t="s">
        <v>289</v>
      </c>
      <c r="D32" s="336"/>
      <c r="E32" s="329"/>
      <c r="F32" s="329"/>
      <c r="G32" s="165"/>
    </row>
    <row r="33" spans="1:7" ht="39.6">
      <c r="A33" s="325">
        <v>2</v>
      </c>
      <c r="B33" s="161" t="s">
        <v>319</v>
      </c>
      <c r="C33" s="162" t="s">
        <v>291</v>
      </c>
      <c r="D33" s="335">
        <v>1</v>
      </c>
      <c r="E33" s="329"/>
      <c r="F33" s="329">
        <f>+D33*E33</f>
        <v>0</v>
      </c>
    </row>
    <row r="34" spans="1:7" ht="39.6">
      <c r="A34" s="326"/>
      <c r="B34" s="163" t="s">
        <v>320</v>
      </c>
      <c r="C34" s="164" t="s">
        <v>99</v>
      </c>
      <c r="D34" s="336"/>
      <c r="E34" s="329"/>
      <c r="F34" s="329"/>
    </row>
    <row r="35" spans="1:7" ht="28.8">
      <c r="A35" s="325">
        <v>2</v>
      </c>
      <c r="B35" s="161" t="s">
        <v>321</v>
      </c>
      <c r="C35" s="162" t="s">
        <v>287</v>
      </c>
      <c r="D35" s="335">
        <v>0.1</v>
      </c>
      <c r="E35" s="329"/>
      <c r="F35" s="329">
        <f>+D35*E35</f>
        <v>0</v>
      </c>
    </row>
    <row r="36" spans="1:7" ht="26.4">
      <c r="A36" s="326"/>
      <c r="B36" s="163" t="s">
        <v>322</v>
      </c>
      <c r="C36" s="164" t="s">
        <v>289</v>
      </c>
      <c r="D36" s="336"/>
      <c r="E36" s="329"/>
      <c r="F36" s="329"/>
    </row>
    <row r="37" spans="1:7" ht="28.8">
      <c r="A37" s="325">
        <v>3</v>
      </c>
      <c r="B37" s="161" t="s">
        <v>323</v>
      </c>
      <c r="C37" s="162" t="s">
        <v>287</v>
      </c>
      <c r="D37" s="335">
        <v>0.43</v>
      </c>
      <c r="E37" s="329"/>
      <c r="F37" s="329">
        <f>+D37*E37</f>
        <v>0</v>
      </c>
    </row>
    <row r="38" spans="1:7" ht="30" customHeight="1">
      <c r="A38" s="326"/>
      <c r="B38" s="163" t="s">
        <v>324</v>
      </c>
      <c r="C38" s="164" t="s">
        <v>289</v>
      </c>
      <c r="D38" s="336"/>
      <c r="E38" s="329"/>
      <c r="F38" s="329"/>
    </row>
    <row r="39" spans="1:7" s="24" customFormat="1" ht="39" customHeight="1">
      <c r="A39" s="325">
        <v>4</v>
      </c>
      <c r="B39" s="161" t="s">
        <v>325</v>
      </c>
      <c r="C39" s="162" t="s">
        <v>287</v>
      </c>
      <c r="D39" s="335">
        <f>D31</f>
        <v>10.9</v>
      </c>
      <c r="E39" s="329"/>
      <c r="F39" s="329">
        <f>+D39*E39</f>
        <v>0</v>
      </c>
      <c r="G39" s="165"/>
    </row>
    <row r="40" spans="1:7" s="24" customFormat="1" ht="39.6">
      <c r="A40" s="326"/>
      <c r="B40" s="163" t="s">
        <v>326</v>
      </c>
      <c r="C40" s="164" t="s">
        <v>289</v>
      </c>
      <c r="D40" s="336"/>
      <c r="E40" s="329"/>
      <c r="F40" s="329"/>
      <c r="G40" s="165"/>
    </row>
    <row r="41" spans="1:7" s="24" customFormat="1" ht="15.6" thickBot="1">
      <c r="A41" s="330" t="s">
        <v>327</v>
      </c>
      <c r="B41" s="330"/>
      <c r="C41" s="330"/>
      <c r="D41" s="330"/>
      <c r="E41" s="330"/>
      <c r="F41" s="166">
        <f>SUM(F31:F40)</f>
        <v>0</v>
      </c>
      <c r="G41" s="165"/>
    </row>
    <row r="42" spans="1:7" s="24" customFormat="1" ht="21.6" customHeight="1">
      <c r="A42" s="160" t="s">
        <v>328</v>
      </c>
      <c r="B42" s="331" t="s">
        <v>329</v>
      </c>
      <c r="C42" s="331"/>
      <c r="D42" s="331"/>
      <c r="E42" s="331"/>
      <c r="F42" s="331"/>
      <c r="G42" s="165"/>
    </row>
    <row r="43" spans="1:7" ht="13.2" customHeight="1">
      <c r="A43" s="325">
        <v>1</v>
      </c>
      <c r="B43" s="161" t="s">
        <v>330</v>
      </c>
      <c r="C43" s="325" t="s">
        <v>94</v>
      </c>
      <c r="D43" s="327"/>
      <c r="E43" s="333"/>
      <c r="F43" s="333"/>
    </row>
    <row r="44" spans="1:7" ht="13.2" customHeight="1">
      <c r="A44" s="326"/>
      <c r="B44" s="163" t="s">
        <v>331</v>
      </c>
      <c r="C44" s="332"/>
      <c r="D44" s="328"/>
      <c r="E44" s="334"/>
      <c r="F44" s="334"/>
    </row>
    <row r="45" spans="1:7" ht="13.2" customHeight="1">
      <c r="A45" s="325">
        <v>2</v>
      </c>
      <c r="B45" s="161" t="s">
        <v>332</v>
      </c>
      <c r="C45" s="332"/>
      <c r="D45" s="327">
        <f>2+1.5+2+0.3+32</f>
        <v>37.799999999999997</v>
      </c>
      <c r="E45" s="329"/>
      <c r="F45" s="329">
        <f>+D45*E45</f>
        <v>0</v>
      </c>
    </row>
    <row r="46" spans="1:7" ht="13.2" customHeight="1">
      <c r="A46" s="326"/>
      <c r="B46" s="163" t="s">
        <v>333</v>
      </c>
      <c r="C46" s="332"/>
      <c r="D46" s="328"/>
      <c r="E46" s="329"/>
      <c r="F46" s="329"/>
    </row>
    <row r="47" spans="1:7" ht="13.2" customHeight="1">
      <c r="A47" s="325">
        <v>3</v>
      </c>
      <c r="B47" s="161" t="s">
        <v>334</v>
      </c>
      <c r="C47" s="332"/>
      <c r="D47" s="327">
        <v>15</v>
      </c>
      <c r="E47" s="329"/>
      <c r="F47" s="329">
        <f>+D47*E47</f>
        <v>0</v>
      </c>
    </row>
    <row r="48" spans="1:7" ht="13.2" customHeight="1">
      <c r="A48" s="326"/>
      <c r="B48" s="163" t="s">
        <v>335</v>
      </c>
      <c r="C48" s="326"/>
      <c r="D48" s="328"/>
      <c r="E48" s="329"/>
      <c r="F48" s="329"/>
    </row>
    <row r="49" spans="1:7" ht="26.4">
      <c r="A49" s="325">
        <v>4</v>
      </c>
      <c r="B49" s="161" t="s">
        <v>336</v>
      </c>
      <c r="C49" s="162" t="s">
        <v>291</v>
      </c>
      <c r="D49" s="327">
        <v>1</v>
      </c>
      <c r="E49" s="329"/>
      <c r="F49" s="329">
        <f>+D49*E49</f>
        <v>0</v>
      </c>
      <c r="G49" s="24"/>
    </row>
    <row r="50" spans="1:7" ht="26.4">
      <c r="A50" s="326"/>
      <c r="B50" s="163" t="s">
        <v>337</v>
      </c>
      <c r="C50" s="164" t="s">
        <v>99</v>
      </c>
      <c r="D50" s="328"/>
      <c r="E50" s="329"/>
      <c r="F50" s="329"/>
      <c r="G50" s="24"/>
    </row>
    <row r="51" spans="1:7" ht="16.2">
      <c r="A51" s="325">
        <v>5</v>
      </c>
      <c r="B51" s="161" t="s">
        <v>338</v>
      </c>
      <c r="C51" s="162" t="s">
        <v>291</v>
      </c>
      <c r="D51" s="327">
        <v>1</v>
      </c>
      <c r="E51" s="329"/>
      <c r="F51" s="329">
        <f>+D51*E51</f>
        <v>0</v>
      </c>
      <c r="G51" s="24"/>
    </row>
    <row r="52" spans="1:7" ht="15">
      <c r="A52" s="326"/>
      <c r="B52" s="163" t="s">
        <v>339</v>
      </c>
      <c r="C52" s="164" t="s">
        <v>99</v>
      </c>
      <c r="D52" s="328"/>
      <c r="E52" s="329"/>
      <c r="F52" s="329"/>
      <c r="G52" s="24"/>
    </row>
    <row r="53" spans="1:7" ht="16.2">
      <c r="A53" s="325">
        <v>6</v>
      </c>
      <c r="B53" s="161" t="s">
        <v>340</v>
      </c>
      <c r="C53" s="162" t="s">
        <v>291</v>
      </c>
      <c r="D53" s="327">
        <v>4</v>
      </c>
      <c r="E53" s="329"/>
      <c r="F53" s="329">
        <f>+D53*E53</f>
        <v>0</v>
      </c>
      <c r="G53" s="24"/>
    </row>
    <row r="54" spans="1:7" ht="15">
      <c r="A54" s="326"/>
      <c r="B54" s="163" t="s">
        <v>341</v>
      </c>
      <c r="C54" s="164" t="s">
        <v>99</v>
      </c>
      <c r="D54" s="328"/>
      <c r="E54" s="329"/>
      <c r="F54" s="329"/>
      <c r="G54" s="24"/>
    </row>
    <row r="55" spans="1:7" ht="16.2">
      <c r="A55" s="325">
        <v>7</v>
      </c>
      <c r="B55" s="161" t="s">
        <v>342</v>
      </c>
      <c r="C55" s="162" t="s">
        <v>291</v>
      </c>
      <c r="D55" s="327">
        <v>1</v>
      </c>
      <c r="E55" s="329"/>
      <c r="F55" s="329">
        <f>+D55*E55</f>
        <v>0</v>
      </c>
      <c r="G55" s="24"/>
    </row>
    <row r="56" spans="1:7" ht="19.2" customHeight="1">
      <c r="A56" s="326"/>
      <c r="B56" s="163" t="s">
        <v>343</v>
      </c>
      <c r="C56" s="164" t="s">
        <v>99</v>
      </c>
      <c r="D56" s="328"/>
      <c r="E56" s="329"/>
      <c r="F56" s="329"/>
      <c r="G56" s="24"/>
    </row>
    <row r="57" spans="1:7" ht="44.4" customHeight="1">
      <c r="A57" s="325">
        <v>8</v>
      </c>
      <c r="B57" s="161" t="s">
        <v>344</v>
      </c>
      <c r="C57" s="162" t="s">
        <v>291</v>
      </c>
      <c r="D57" s="327">
        <v>1</v>
      </c>
      <c r="E57" s="329"/>
      <c r="F57" s="329">
        <f>+D57*E57</f>
        <v>0</v>
      </c>
    </row>
    <row r="58" spans="1:7" ht="43.2" customHeight="1">
      <c r="A58" s="326"/>
      <c r="B58" s="163" t="s">
        <v>345</v>
      </c>
      <c r="C58" s="164" t="s">
        <v>99</v>
      </c>
      <c r="D58" s="328"/>
      <c r="E58" s="329"/>
      <c r="F58" s="329"/>
    </row>
    <row r="59" spans="1:7" ht="82.2" customHeight="1">
      <c r="A59" s="325">
        <v>9</v>
      </c>
      <c r="B59" s="161" t="s">
        <v>346</v>
      </c>
      <c r="C59" s="162" t="s">
        <v>291</v>
      </c>
      <c r="D59" s="327">
        <v>1</v>
      </c>
      <c r="E59" s="329"/>
      <c r="F59" s="329">
        <f>+D59*E59</f>
        <v>0</v>
      </c>
    </row>
    <row r="60" spans="1:7" ht="82.2" customHeight="1">
      <c r="A60" s="326"/>
      <c r="B60" s="163" t="s">
        <v>347</v>
      </c>
      <c r="C60" s="164" t="s">
        <v>99</v>
      </c>
      <c r="D60" s="328"/>
      <c r="E60" s="329"/>
      <c r="F60" s="329"/>
    </row>
    <row r="61" spans="1:7" ht="13.2" customHeight="1">
      <c r="A61" s="325">
        <v>10</v>
      </c>
      <c r="B61" s="161" t="s">
        <v>348</v>
      </c>
      <c r="C61" s="162" t="s">
        <v>291</v>
      </c>
      <c r="D61" s="327">
        <v>1</v>
      </c>
      <c r="E61" s="329"/>
      <c r="F61" s="329">
        <f>+D61*E61</f>
        <v>0</v>
      </c>
    </row>
    <row r="62" spans="1:7" ht="13.2" customHeight="1">
      <c r="A62" s="326"/>
      <c r="B62" s="163" t="s">
        <v>349</v>
      </c>
      <c r="C62" s="164" t="s">
        <v>99</v>
      </c>
      <c r="D62" s="328"/>
      <c r="E62" s="329"/>
      <c r="F62" s="329"/>
    </row>
    <row r="63" spans="1:7" ht="16.2">
      <c r="A63" s="325">
        <v>11</v>
      </c>
      <c r="B63" s="161" t="s">
        <v>350</v>
      </c>
      <c r="C63" s="162" t="s">
        <v>291</v>
      </c>
      <c r="D63" s="327">
        <v>1</v>
      </c>
      <c r="E63" s="329"/>
      <c r="F63" s="329">
        <f>+D63*E63</f>
        <v>0</v>
      </c>
      <c r="G63" s="24"/>
    </row>
    <row r="64" spans="1:7" ht="15">
      <c r="A64" s="326"/>
      <c r="B64" s="163" t="s">
        <v>351</v>
      </c>
      <c r="C64" s="164" t="s">
        <v>99</v>
      </c>
      <c r="D64" s="328"/>
      <c r="E64" s="329"/>
      <c r="F64" s="329"/>
      <c r="G64" s="24"/>
    </row>
    <row r="65" spans="1:7" s="24" customFormat="1" ht="16.2" customHeight="1">
      <c r="A65" s="325">
        <v>12</v>
      </c>
      <c r="B65" s="161" t="s">
        <v>352</v>
      </c>
      <c r="C65" s="162" t="s">
        <v>291</v>
      </c>
      <c r="D65" s="327">
        <v>1</v>
      </c>
      <c r="E65" s="329"/>
      <c r="F65" s="329">
        <f>+D65*E65</f>
        <v>0</v>
      </c>
      <c r="G65" s="165"/>
    </row>
    <row r="66" spans="1:7" s="24" customFormat="1" ht="44.4" customHeight="1" thickBot="1">
      <c r="A66" s="326"/>
      <c r="B66" s="163" t="s">
        <v>353</v>
      </c>
      <c r="C66" s="164" t="s">
        <v>99</v>
      </c>
      <c r="D66" s="328"/>
      <c r="E66" s="329"/>
      <c r="F66" s="329"/>
      <c r="G66" s="165"/>
    </row>
    <row r="67" spans="1:7" ht="18" customHeight="1" thickBot="1">
      <c r="A67" s="322" t="s">
        <v>354</v>
      </c>
      <c r="B67" s="323"/>
      <c r="C67" s="323"/>
      <c r="D67" s="323"/>
      <c r="E67" s="323"/>
      <c r="F67" s="166">
        <f>SUM(F43:F66)</f>
        <v>0</v>
      </c>
    </row>
    <row r="68" spans="1:7" ht="16.2" thickBot="1">
      <c r="A68" s="322" t="s">
        <v>355</v>
      </c>
      <c r="B68" s="323"/>
      <c r="C68" s="323"/>
      <c r="D68" s="323"/>
      <c r="E68" s="324"/>
      <c r="F68" s="168">
        <f>F67+F41+F28+F12</f>
        <v>0</v>
      </c>
    </row>
    <row r="71" spans="1:7" ht="13.8" thickBot="1">
      <c r="B71" s="138" t="s">
        <v>235</v>
      </c>
    </row>
    <row r="72" spans="1:7" ht="13.8" thickTop="1"/>
    <row r="73" spans="1:7" ht="15">
      <c r="G73" s="24"/>
    </row>
    <row r="74" spans="1:7" ht="15">
      <c r="G74" s="24"/>
    </row>
    <row r="76" spans="1:7" ht="15.6">
      <c r="G76" s="173"/>
    </row>
    <row r="77" spans="1:7" ht="15">
      <c r="G77" s="9"/>
    </row>
  </sheetData>
  <mergeCells count="123">
    <mergeCell ref="A1:F1"/>
    <mergeCell ref="A2:F2"/>
    <mergeCell ref="A3:F3"/>
    <mergeCell ref="A4:B4"/>
    <mergeCell ref="B5:F5"/>
    <mergeCell ref="A6:A7"/>
    <mergeCell ref="D6:D7"/>
    <mergeCell ref="E6:E7"/>
    <mergeCell ref="F6:F7"/>
    <mergeCell ref="A12:E12"/>
    <mergeCell ref="B13:F13"/>
    <mergeCell ref="A14:A15"/>
    <mergeCell ref="D14:D15"/>
    <mergeCell ref="E14:E15"/>
    <mergeCell ref="F14:F15"/>
    <mergeCell ref="A8:A9"/>
    <mergeCell ref="D8:D9"/>
    <mergeCell ref="E8:E9"/>
    <mergeCell ref="F8:F9"/>
    <mergeCell ref="A10:A11"/>
    <mergeCell ref="D10:D11"/>
    <mergeCell ref="E10:E11"/>
    <mergeCell ref="F10:F11"/>
    <mergeCell ref="E20:E21"/>
    <mergeCell ref="F20:F21"/>
    <mergeCell ref="A22:A23"/>
    <mergeCell ref="D22:D23"/>
    <mergeCell ref="E22:E23"/>
    <mergeCell ref="F22:F23"/>
    <mergeCell ref="A16:A17"/>
    <mergeCell ref="C16:C27"/>
    <mergeCell ref="D16:D19"/>
    <mergeCell ref="E16:E17"/>
    <mergeCell ref="F16:F17"/>
    <mergeCell ref="A18:A19"/>
    <mergeCell ref="E18:E19"/>
    <mergeCell ref="F18:F19"/>
    <mergeCell ref="A20:A21"/>
    <mergeCell ref="D20:D21"/>
    <mergeCell ref="A28:E28"/>
    <mergeCell ref="A29:F29"/>
    <mergeCell ref="B30:F30"/>
    <mergeCell ref="A31:A32"/>
    <mergeCell ref="D31:D32"/>
    <mergeCell ref="E31:E32"/>
    <mergeCell ref="F31:F32"/>
    <mergeCell ref="A24:A25"/>
    <mergeCell ref="D24:D25"/>
    <mergeCell ref="E24:E25"/>
    <mergeCell ref="F24:F25"/>
    <mergeCell ref="A26:A27"/>
    <mergeCell ref="D26:D27"/>
    <mergeCell ref="E26:E27"/>
    <mergeCell ref="F26:F27"/>
    <mergeCell ref="A37:A38"/>
    <mergeCell ref="D37:D38"/>
    <mergeCell ref="E37:E38"/>
    <mergeCell ref="F37:F38"/>
    <mergeCell ref="A39:A40"/>
    <mergeCell ref="D39:D40"/>
    <mergeCell ref="E39:E40"/>
    <mergeCell ref="F39:F40"/>
    <mergeCell ref="A33:A34"/>
    <mergeCell ref="D33:D34"/>
    <mergeCell ref="E33:E34"/>
    <mergeCell ref="F33:F34"/>
    <mergeCell ref="A35:A36"/>
    <mergeCell ref="D35:D36"/>
    <mergeCell ref="E35:E36"/>
    <mergeCell ref="F35:F36"/>
    <mergeCell ref="A41:E41"/>
    <mergeCell ref="B42:F42"/>
    <mergeCell ref="A43:A44"/>
    <mergeCell ref="C43:C48"/>
    <mergeCell ref="D43:D44"/>
    <mergeCell ref="E43:E44"/>
    <mergeCell ref="F43:F44"/>
    <mergeCell ref="A45:A46"/>
    <mergeCell ref="D45:D46"/>
    <mergeCell ref="E45:E46"/>
    <mergeCell ref="A51:A52"/>
    <mergeCell ref="D51:D52"/>
    <mergeCell ref="E51:E52"/>
    <mergeCell ref="F51:F52"/>
    <mergeCell ref="A53:A54"/>
    <mergeCell ref="D53:D54"/>
    <mergeCell ref="E53:E54"/>
    <mergeCell ref="F53:F54"/>
    <mergeCell ref="F45:F46"/>
    <mergeCell ref="A47:A48"/>
    <mergeCell ref="D47:D48"/>
    <mergeCell ref="E47:E48"/>
    <mergeCell ref="F47:F48"/>
    <mergeCell ref="A49:A50"/>
    <mergeCell ref="D49:D50"/>
    <mergeCell ref="E49:E50"/>
    <mergeCell ref="F49:F50"/>
    <mergeCell ref="A59:A60"/>
    <mergeCell ref="D59:D60"/>
    <mergeCell ref="E59:E60"/>
    <mergeCell ref="F59:F60"/>
    <mergeCell ref="A61:A62"/>
    <mergeCell ref="D61:D62"/>
    <mergeCell ref="E61:E62"/>
    <mergeCell ref="F61:F62"/>
    <mergeCell ref="A55:A56"/>
    <mergeCell ref="D55:D56"/>
    <mergeCell ref="E55:E56"/>
    <mergeCell ref="F55:F56"/>
    <mergeCell ref="A57:A58"/>
    <mergeCell ref="D57:D58"/>
    <mergeCell ref="E57:E58"/>
    <mergeCell ref="F57:F58"/>
    <mergeCell ref="A67:E67"/>
    <mergeCell ref="A68:E68"/>
    <mergeCell ref="A63:A64"/>
    <mergeCell ref="D63:D64"/>
    <mergeCell ref="E63:E64"/>
    <mergeCell ref="F63:F64"/>
    <mergeCell ref="A65:A66"/>
    <mergeCell ref="D65:D66"/>
    <mergeCell ref="E65:E66"/>
    <mergeCell ref="F65:F66"/>
  </mergeCells>
  <printOptions verticalCentered="1"/>
  <pageMargins left="0.25" right="0.25" top="0.75" bottom="0.75" header="0.3" footer="0.3"/>
  <pageSetup paperSize="9" scale="67" orientation="portrait" verticalDpi="1200" r:id="rId1"/>
  <rowBreaks count="1" manualBreakCount="1">
    <brk id="3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E4A3-9043-4013-9D29-5D196E9D4E80}">
  <sheetPr>
    <tabColor rgb="FF00B0F0"/>
  </sheetPr>
  <dimension ref="A2:J325"/>
  <sheetViews>
    <sheetView topLeftCell="A291" zoomScaleNormal="100" workbookViewId="0">
      <selection activeCell="J299" sqref="J299"/>
    </sheetView>
  </sheetViews>
  <sheetFormatPr defaultRowHeight="15"/>
  <cols>
    <col min="1" max="1" width="6.109375" style="9" customWidth="1"/>
    <col min="2" max="2" width="116.6640625" style="2" customWidth="1"/>
    <col min="3" max="3" width="1.44140625" style="2" customWidth="1"/>
    <col min="4" max="4" width="12.44140625" style="2" customWidth="1"/>
    <col min="5" max="5" width="1.88671875" style="2" customWidth="1"/>
    <col min="6" max="6" width="16.33203125" style="2" bestFit="1" customWidth="1"/>
    <col min="7" max="7" width="1.5546875" style="2" customWidth="1"/>
    <col min="8" max="8" width="15.109375" style="2" customWidth="1"/>
    <col min="9" max="9" width="2" style="2" customWidth="1"/>
    <col min="10" max="10" width="23.5546875" style="2" customWidth="1"/>
    <col min="11" max="256" width="8.88671875" style="2"/>
    <col min="257" max="257" width="6.109375" style="2" customWidth="1"/>
    <col min="258" max="258" width="116.6640625" style="2" customWidth="1"/>
    <col min="259" max="259" width="1.44140625" style="2" customWidth="1"/>
    <col min="260" max="260" width="12.44140625" style="2" customWidth="1"/>
    <col min="261" max="261" width="1.88671875" style="2" customWidth="1"/>
    <col min="262" max="262" width="16.33203125" style="2" bestFit="1" customWidth="1"/>
    <col min="263" max="263" width="1.5546875" style="2" customWidth="1"/>
    <col min="264" max="264" width="15.109375" style="2" customWidth="1"/>
    <col min="265" max="265" width="2" style="2" customWidth="1"/>
    <col min="266" max="266" width="23.5546875" style="2" customWidth="1"/>
    <col min="267" max="512" width="8.88671875" style="2"/>
    <col min="513" max="513" width="6.109375" style="2" customWidth="1"/>
    <col min="514" max="514" width="116.6640625" style="2" customWidth="1"/>
    <col min="515" max="515" width="1.44140625" style="2" customWidth="1"/>
    <col min="516" max="516" width="12.44140625" style="2" customWidth="1"/>
    <col min="517" max="517" width="1.88671875" style="2" customWidth="1"/>
    <col min="518" max="518" width="16.33203125" style="2" bestFit="1" customWidth="1"/>
    <col min="519" max="519" width="1.5546875" style="2" customWidth="1"/>
    <col min="520" max="520" width="15.109375" style="2" customWidth="1"/>
    <col min="521" max="521" width="2" style="2" customWidth="1"/>
    <col min="522" max="522" width="23.5546875" style="2" customWidth="1"/>
    <col min="523" max="768" width="8.88671875" style="2"/>
    <col min="769" max="769" width="6.109375" style="2" customWidth="1"/>
    <col min="770" max="770" width="116.6640625" style="2" customWidth="1"/>
    <col min="771" max="771" width="1.44140625" style="2" customWidth="1"/>
    <col min="772" max="772" width="12.44140625" style="2" customWidth="1"/>
    <col min="773" max="773" width="1.88671875" style="2" customWidth="1"/>
    <col min="774" max="774" width="16.33203125" style="2" bestFit="1" customWidth="1"/>
    <col min="775" max="775" width="1.5546875" style="2" customWidth="1"/>
    <col min="776" max="776" width="15.109375" style="2" customWidth="1"/>
    <col min="777" max="777" width="2" style="2" customWidth="1"/>
    <col min="778" max="778" width="23.5546875" style="2" customWidth="1"/>
    <col min="779" max="1024" width="8.88671875" style="2"/>
    <col min="1025" max="1025" width="6.109375" style="2" customWidth="1"/>
    <col min="1026" max="1026" width="116.6640625" style="2" customWidth="1"/>
    <col min="1027" max="1027" width="1.44140625" style="2" customWidth="1"/>
    <col min="1028" max="1028" width="12.44140625" style="2" customWidth="1"/>
    <col min="1029" max="1029" width="1.88671875" style="2" customWidth="1"/>
    <col min="1030" max="1030" width="16.33203125" style="2" bestFit="1" customWidth="1"/>
    <col min="1031" max="1031" width="1.5546875" style="2" customWidth="1"/>
    <col min="1032" max="1032" width="15.109375" style="2" customWidth="1"/>
    <col min="1033" max="1033" width="2" style="2" customWidth="1"/>
    <col min="1034" max="1034" width="23.5546875" style="2" customWidth="1"/>
    <col min="1035" max="1280" width="8.88671875" style="2"/>
    <col min="1281" max="1281" width="6.109375" style="2" customWidth="1"/>
    <col min="1282" max="1282" width="116.6640625" style="2" customWidth="1"/>
    <col min="1283" max="1283" width="1.44140625" style="2" customWidth="1"/>
    <col min="1284" max="1284" width="12.44140625" style="2" customWidth="1"/>
    <col min="1285" max="1285" width="1.88671875" style="2" customWidth="1"/>
    <col min="1286" max="1286" width="16.33203125" style="2" bestFit="1" customWidth="1"/>
    <col min="1287" max="1287" width="1.5546875" style="2" customWidth="1"/>
    <col min="1288" max="1288" width="15.109375" style="2" customWidth="1"/>
    <col min="1289" max="1289" width="2" style="2" customWidth="1"/>
    <col min="1290" max="1290" width="23.5546875" style="2" customWidth="1"/>
    <col min="1291" max="1536" width="8.88671875" style="2"/>
    <col min="1537" max="1537" width="6.109375" style="2" customWidth="1"/>
    <col min="1538" max="1538" width="116.6640625" style="2" customWidth="1"/>
    <col min="1539" max="1539" width="1.44140625" style="2" customWidth="1"/>
    <col min="1540" max="1540" width="12.44140625" style="2" customWidth="1"/>
    <col min="1541" max="1541" width="1.88671875" style="2" customWidth="1"/>
    <col min="1542" max="1542" width="16.33203125" style="2" bestFit="1" customWidth="1"/>
    <col min="1543" max="1543" width="1.5546875" style="2" customWidth="1"/>
    <col min="1544" max="1544" width="15.109375" style="2" customWidth="1"/>
    <col min="1545" max="1545" width="2" style="2" customWidth="1"/>
    <col min="1546" max="1546" width="23.5546875" style="2" customWidth="1"/>
    <col min="1547" max="1792" width="8.88671875" style="2"/>
    <col min="1793" max="1793" width="6.109375" style="2" customWidth="1"/>
    <col min="1794" max="1794" width="116.6640625" style="2" customWidth="1"/>
    <col min="1795" max="1795" width="1.44140625" style="2" customWidth="1"/>
    <col min="1796" max="1796" width="12.44140625" style="2" customWidth="1"/>
    <col min="1797" max="1797" width="1.88671875" style="2" customWidth="1"/>
    <col min="1798" max="1798" width="16.33203125" style="2" bestFit="1" customWidth="1"/>
    <col min="1799" max="1799" width="1.5546875" style="2" customWidth="1"/>
    <col min="1800" max="1800" width="15.109375" style="2" customWidth="1"/>
    <col min="1801" max="1801" width="2" style="2" customWidth="1"/>
    <col min="1802" max="1802" width="23.5546875" style="2" customWidth="1"/>
    <col min="1803" max="2048" width="8.88671875" style="2"/>
    <col min="2049" max="2049" width="6.109375" style="2" customWidth="1"/>
    <col min="2050" max="2050" width="116.6640625" style="2" customWidth="1"/>
    <col min="2051" max="2051" width="1.44140625" style="2" customWidth="1"/>
    <col min="2052" max="2052" width="12.44140625" style="2" customWidth="1"/>
    <col min="2053" max="2053" width="1.88671875" style="2" customWidth="1"/>
    <col min="2054" max="2054" width="16.33203125" style="2" bestFit="1" customWidth="1"/>
    <col min="2055" max="2055" width="1.5546875" style="2" customWidth="1"/>
    <col min="2056" max="2056" width="15.109375" style="2" customWidth="1"/>
    <col min="2057" max="2057" width="2" style="2" customWidth="1"/>
    <col min="2058" max="2058" width="23.5546875" style="2" customWidth="1"/>
    <col min="2059" max="2304" width="8.88671875" style="2"/>
    <col min="2305" max="2305" width="6.109375" style="2" customWidth="1"/>
    <col min="2306" max="2306" width="116.6640625" style="2" customWidth="1"/>
    <col min="2307" max="2307" width="1.44140625" style="2" customWidth="1"/>
    <col min="2308" max="2308" width="12.44140625" style="2" customWidth="1"/>
    <col min="2309" max="2309" width="1.88671875" style="2" customWidth="1"/>
    <col min="2310" max="2310" width="16.33203125" style="2" bestFit="1" customWidth="1"/>
    <col min="2311" max="2311" width="1.5546875" style="2" customWidth="1"/>
    <col min="2312" max="2312" width="15.109375" style="2" customWidth="1"/>
    <col min="2313" max="2313" width="2" style="2" customWidth="1"/>
    <col min="2314" max="2314" width="23.5546875" style="2" customWidth="1"/>
    <col min="2315" max="2560" width="8.88671875" style="2"/>
    <col min="2561" max="2561" width="6.109375" style="2" customWidth="1"/>
    <col min="2562" max="2562" width="116.6640625" style="2" customWidth="1"/>
    <col min="2563" max="2563" width="1.44140625" style="2" customWidth="1"/>
    <col min="2564" max="2564" width="12.44140625" style="2" customWidth="1"/>
    <col min="2565" max="2565" width="1.88671875" style="2" customWidth="1"/>
    <col min="2566" max="2566" width="16.33203125" style="2" bestFit="1" customWidth="1"/>
    <col min="2567" max="2567" width="1.5546875" style="2" customWidth="1"/>
    <col min="2568" max="2568" width="15.109375" style="2" customWidth="1"/>
    <col min="2569" max="2569" width="2" style="2" customWidth="1"/>
    <col min="2570" max="2570" width="23.5546875" style="2" customWidth="1"/>
    <col min="2571" max="2816" width="8.88671875" style="2"/>
    <col min="2817" max="2817" width="6.109375" style="2" customWidth="1"/>
    <col min="2818" max="2818" width="116.6640625" style="2" customWidth="1"/>
    <col min="2819" max="2819" width="1.44140625" style="2" customWidth="1"/>
    <col min="2820" max="2820" width="12.44140625" style="2" customWidth="1"/>
    <col min="2821" max="2821" width="1.88671875" style="2" customWidth="1"/>
    <col min="2822" max="2822" width="16.33203125" style="2" bestFit="1" customWidth="1"/>
    <col min="2823" max="2823" width="1.5546875" style="2" customWidth="1"/>
    <col min="2824" max="2824" width="15.109375" style="2" customWidth="1"/>
    <col min="2825" max="2825" width="2" style="2" customWidth="1"/>
    <col min="2826" max="2826" width="23.5546875" style="2" customWidth="1"/>
    <col min="2827" max="3072" width="8.88671875" style="2"/>
    <col min="3073" max="3073" width="6.109375" style="2" customWidth="1"/>
    <col min="3074" max="3074" width="116.6640625" style="2" customWidth="1"/>
    <col min="3075" max="3075" width="1.44140625" style="2" customWidth="1"/>
    <col min="3076" max="3076" width="12.44140625" style="2" customWidth="1"/>
    <col min="3077" max="3077" width="1.88671875" style="2" customWidth="1"/>
    <col min="3078" max="3078" width="16.33203125" style="2" bestFit="1" customWidth="1"/>
    <col min="3079" max="3079" width="1.5546875" style="2" customWidth="1"/>
    <col min="3080" max="3080" width="15.109375" style="2" customWidth="1"/>
    <col min="3081" max="3081" width="2" style="2" customWidth="1"/>
    <col min="3082" max="3082" width="23.5546875" style="2" customWidth="1"/>
    <col min="3083" max="3328" width="8.88671875" style="2"/>
    <col min="3329" max="3329" width="6.109375" style="2" customWidth="1"/>
    <col min="3330" max="3330" width="116.6640625" style="2" customWidth="1"/>
    <col min="3331" max="3331" width="1.44140625" style="2" customWidth="1"/>
    <col min="3332" max="3332" width="12.44140625" style="2" customWidth="1"/>
    <col min="3333" max="3333" width="1.88671875" style="2" customWidth="1"/>
    <col min="3334" max="3334" width="16.33203125" style="2" bestFit="1" customWidth="1"/>
    <col min="3335" max="3335" width="1.5546875" style="2" customWidth="1"/>
    <col min="3336" max="3336" width="15.109375" style="2" customWidth="1"/>
    <col min="3337" max="3337" width="2" style="2" customWidth="1"/>
    <col min="3338" max="3338" width="23.5546875" style="2" customWidth="1"/>
    <col min="3339" max="3584" width="8.88671875" style="2"/>
    <col min="3585" max="3585" width="6.109375" style="2" customWidth="1"/>
    <col min="3586" max="3586" width="116.6640625" style="2" customWidth="1"/>
    <col min="3587" max="3587" width="1.44140625" style="2" customWidth="1"/>
    <col min="3588" max="3588" width="12.44140625" style="2" customWidth="1"/>
    <col min="3589" max="3589" width="1.88671875" style="2" customWidth="1"/>
    <col min="3590" max="3590" width="16.33203125" style="2" bestFit="1" customWidth="1"/>
    <col min="3591" max="3591" width="1.5546875" style="2" customWidth="1"/>
    <col min="3592" max="3592" width="15.109375" style="2" customWidth="1"/>
    <col min="3593" max="3593" width="2" style="2" customWidth="1"/>
    <col min="3594" max="3594" width="23.5546875" style="2" customWidth="1"/>
    <col min="3595" max="3840" width="8.88671875" style="2"/>
    <col min="3841" max="3841" width="6.109375" style="2" customWidth="1"/>
    <col min="3842" max="3842" width="116.6640625" style="2" customWidth="1"/>
    <col min="3843" max="3843" width="1.44140625" style="2" customWidth="1"/>
    <col min="3844" max="3844" width="12.44140625" style="2" customWidth="1"/>
    <col min="3845" max="3845" width="1.88671875" style="2" customWidth="1"/>
    <col min="3846" max="3846" width="16.33203125" style="2" bestFit="1" customWidth="1"/>
    <col min="3847" max="3847" width="1.5546875" style="2" customWidth="1"/>
    <col min="3848" max="3848" width="15.109375" style="2" customWidth="1"/>
    <col min="3849" max="3849" width="2" style="2" customWidth="1"/>
    <col min="3850" max="3850" width="23.5546875" style="2" customWidth="1"/>
    <col min="3851" max="4096" width="8.88671875" style="2"/>
    <col min="4097" max="4097" width="6.109375" style="2" customWidth="1"/>
    <col min="4098" max="4098" width="116.6640625" style="2" customWidth="1"/>
    <col min="4099" max="4099" width="1.44140625" style="2" customWidth="1"/>
    <col min="4100" max="4100" width="12.44140625" style="2" customWidth="1"/>
    <col min="4101" max="4101" width="1.88671875" style="2" customWidth="1"/>
    <col min="4102" max="4102" width="16.33203125" style="2" bestFit="1" customWidth="1"/>
    <col min="4103" max="4103" width="1.5546875" style="2" customWidth="1"/>
    <col min="4104" max="4104" width="15.109375" style="2" customWidth="1"/>
    <col min="4105" max="4105" width="2" style="2" customWidth="1"/>
    <col min="4106" max="4106" width="23.5546875" style="2" customWidth="1"/>
    <col min="4107" max="4352" width="8.88671875" style="2"/>
    <col min="4353" max="4353" width="6.109375" style="2" customWidth="1"/>
    <col min="4354" max="4354" width="116.6640625" style="2" customWidth="1"/>
    <col min="4355" max="4355" width="1.44140625" style="2" customWidth="1"/>
    <col min="4356" max="4356" width="12.44140625" style="2" customWidth="1"/>
    <col min="4357" max="4357" width="1.88671875" style="2" customWidth="1"/>
    <col min="4358" max="4358" width="16.33203125" style="2" bestFit="1" customWidth="1"/>
    <col min="4359" max="4359" width="1.5546875" style="2" customWidth="1"/>
    <col min="4360" max="4360" width="15.109375" style="2" customWidth="1"/>
    <col min="4361" max="4361" width="2" style="2" customWidth="1"/>
    <col min="4362" max="4362" width="23.5546875" style="2" customWidth="1"/>
    <col min="4363" max="4608" width="8.88671875" style="2"/>
    <col min="4609" max="4609" width="6.109375" style="2" customWidth="1"/>
    <col min="4610" max="4610" width="116.6640625" style="2" customWidth="1"/>
    <col min="4611" max="4611" width="1.44140625" style="2" customWidth="1"/>
    <col min="4612" max="4612" width="12.44140625" style="2" customWidth="1"/>
    <col min="4613" max="4613" width="1.88671875" style="2" customWidth="1"/>
    <col min="4614" max="4614" width="16.33203125" style="2" bestFit="1" customWidth="1"/>
    <col min="4615" max="4615" width="1.5546875" style="2" customWidth="1"/>
    <col min="4616" max="4616" width="15.109375" style="2" customWidth="1"/>
    <col min="4617" max="4617" width="2" style="2" customWidth="1"/>
    <col min="4618" max="4618" width="23.5546875" style="2" customWidth="1"/>
    <col min="4619" max="4864" width="8.88671875" style="2"/>
    <col min="4865" max="4865" width="6.109375" style="2" customWidth="1"/>
    <col min="4866" max="4866" width="116.6640625" style="2" customWidth="1"/>
    <col min="4867" max="4867" width="1.44140625" style="2" customWidth="1"/>
    <col min="4868" max="4868" width="12.44140625" style="2" customWidth="1"/>
    <col min="4869" max="4869" width="1.88671875" style="2" customWidth="1"/>
    <col min="4870" max="4870" width="16.33203125" style="2" bestFit="1" customWidth="1"/>
    <col min="4871" max="4871" width="1.5546875" style="2" customWidth="1"/>
    <col min="4872" max="4872" width="15.109375" style="2" customWidth="1"/>
    <col min="4873" max="4873" width="2" style="2" customWidth="1"/>
    <col min="4874" max="4874" width="23.5546875" style="2" customWidth="1"/>
    <col min="4875" max="5120" width="8.88671875" style="2"/>
    <col min="5121" max="5121" width="6.109375" style="2" customWidth="1"/>
    <col min="5122" max="5122" width="116.6640625" style="2" customWidth="1"/>
    <col min="5123" max="5123" width="1.44140625" style="2" customWidth="1"/>
    <col min="5124" max="5124" width="12.44140625" style="2" customWidth="1"/>
    <col min="5125" max="5125" width="1.88671875" style="2" customWidth="1"/>
    <col min="5126" max="5126" width="16.33203125" style="2" bestFit="1" customWidth="1"/>
    <col min="5127" max="5127" width="1.5546875" style="2" customWidth="1"/>
    <col min="5128" max="5128" width="15.109375" style="2" customWidth="1"/>
    <col min="5129" max="5129" width="2" style="2" customWidth="1"/>
    <col min="5130" max="5130" width="23.5546875" style="2" customWidth="1"/>
    <col min="5131" max="5376" width="8.88671875" style="2"/>
    <col min="5377" max="5377" width="6.109375" style="2" customWidth="1"/>
    <col min="5378" max="5378" width="116.6640625" style="2" customWidth="1"/>
    <col min="5379" max="5379" width="1.44140625" style="2" customWidth="1"/>
    <col min="5380" max="5380" width="12.44140625" style="2" customWidth="1"/>
    <col min="5381" max="5381" width="1.88671875" style="2" customWidth="1"/>
    <col min="5382" max="5382" width="16.33203125" style="2" bestFit="1" customWidth="1"/>
    <col min="5383" max="5383" width="1.5546875" style="2" customWidth="1"/>
    <col min="5384" max="5384" width="15.109375" style="2" customWidth="1"/>
    <col min="5385" max="5385" width="2" style="2" customWidth="1"/>
    <col min="5386" max="5386" width="23.5546875" style="2" customWidth="1"/>
    <col min="5387" max="5632" width="8.88671875" style="2"/>
    <col min="5633" max="5633" width="6.109375" style="2" customWidth="1"/>
    <col min="5634" max="5634" width="116.6640625" style="2" customWidth="1"/>
    <col min="5635" max="5635" width="1.44140625" style="2" customWidth="1"/>
    <col min="5636" max="5636" width="12.44140625" style="2" customWidth="1"/>
    <col min="5637" max="5637" width="1.88671875" style="2" customWidth="1"/>
    <col min="5638" max="5638" width="16.33203125" style="2" bestFit="1" customWidth="1"/>
    <col min="5639" max="5639" width="1.5546875" style="2" customWidth="1"/>
    <col min="5640" max="5640" width="15.109375" style="2" customWidth="1"/>
    <col min="5641" max="5641" width="2" style="2" customWidth="1"/>
    <col min="5642" max="5642" width="23.5546875" style="2" customWidth="1"/>
    <col min="5643" max="5888" width="8.88671875" style="2"/>
    <col min="5889" max="5889" width="6.109375" style="2" customWidth="1"/>
    <col min="5890" max="5890" width="116.6640625" style="2" customWidth="1"/>
    <col min="5891" max="5891" width="1.44140625" style="2" customWidth="1"/>
    <col min="5892" max="5892" width="12.44140625" style="2" customWidth="1"/>
    <col min="5893" max="5893" width="1.88671875" style="2" customWidth="1"/>
    <col min="5894" max="5894" width="16.33203125" style="2" bestFit="1" customWidth="1"/>
    <col min="5895" max="5895" width="1.5546875" style="2" customWidth="1"/>
    <col min="5896" max="5896" width="15.109375" style="2" customWidth="1"/>
    <col min="5897" max="5897" width="2" style="2" customWidth="1"/>
    <col min="5898" max="5898" width="23.5546875" style="2" customWidth="1"/>
    <col min="5899" max="6144" width="8.88671875" style="2"/>
    <col min="6145" max="6145" width="6.109375" style="2" customWidth="1"/>
    <col min="6146" max="6146" width="116.6640625" style="2" customWidth="1"/>
    <col min="6147" max="6147" width="1.44140625" style="2" customWidth="1"/>
    <col min="6148" max="6148" width="12.44140625" style="2" customWidth="1"/>
    <col min="6149" max="6149" width="1.88671875" style="2" customWidth="1"/>
    <col min="6150" max="6150" width="16.33203125" style="2" bestFit="1" customWidth="1"/>
    <col min="6151" max="6151" width="1.5546875" style="2" customWidth="1"/>
    <col min="6152" max="6152" width="15.109375" style="2" customWidth="1"/>
    <col min="6153" max="6153" width="2" style="2" customWidth="1"/>
    <col min="6154" max="6154" width="23.5546875" style="2" customWidth="1"/>
    <col min="6155" max="6400" width="8.88671875" style="2"/>
    <col min="6401" max="6401" width="6.109375" style="2" customWidth="1"/>
    <col min="6402" max="6402" width="116.6640625" style="2" customWidth="1"/>
    <col min="6403" max="6403" width="1.44140625" style="2" customWidth="1"/>
    <col min="6404" max="6404" width="12.44140625" style="2" customWidth="1"/>
    <col min="6405" max="6405" width="1.88671875" style="2" customWidth="1"/>
    <col min="6406" max="6406" width="16.33203125" style="2" bestFit="1" customWidth="1"/>
    <col min="6407" max="6407" width="1.5546875" style="2" customWidth="1"/>
    <col min="6408" max="6408" width="15.109375" style="2" customWidth="1"/>
    <col min="6409" max="6409" width="2" style="2" customWidth="1"/>
    <col min="6410" max="6410" width="23.5546875" style="2" customWidth="1"/>
    <col min="6411" max="6656" width="8.88671875" style="2"/>
    <col min="6657" max="6657" width="6.109375" style="2" customWidth="1"/>
    <col min="6658" max="6658" width="116.6640625" style="2" customWidth="1"/>
    <col min="6659" max="6659" width="1.44140625" style="2" customWidth="1"/>
    <col min="6660" max="6660" width="12.44140625" style="2" customWidth="1"/>
    <col min="6661" max="6661" width="1.88671875" style="2" customWidth="1"/>
    <col min="6662" max="6662" width="16.33203125" style="2" bestFit="1" customWidth="1"/>
    <col min="6663" max="6663" width="1.5546875" style="2" customWidth="1"/>
    <col min="6664" max="6664" width="15.109375" style="2" customWidth="1"/>
    <col min="6665" max="6665" width="2" style="2" customWidth="1"/>
    <col min="6666" max="6666" width="23.5546875" style="2" customWidth="1"/>
    <col min="6667" max="6912" width="8.88671875" style="2"/>
    <col min="6913" max="6913" width="6.109375" style="2" customWidth="1"/>
    <col min="6914" max="6914" width="116.6640625" style="2" customWidth="1"/>
    <col min="6915" max="6915" width="1.44140625" style="2" customWidth="1"/>
    <col min="6916" max="6916" width="12.44140625" style="2" customWidth="1"/>
    <col min="6917" max="6917" width="1.88671875" style="2" customWidth="1"/>
    <col min="6918" max="6918" width="16.33203125" style="2" bestFit="1" customWidth="1"/>
    <col min="6919" max="6919" width="1.5546875" style="2" customWidth="1"/>
    <col min="6920" max="6920" width="15.109375" style="2" customWidth="1"/>
    <col min="6921" max="6921" width="2" style="2" customWidth="1"/>
    <col min="6922" max="6922" width="23.5546875" style="2" customWidth="1"/>
    <col min="6923" max="7168" width="8.88671875" style="2"/>
    <col min="7169" max="7169" width="6.109375" style="2" customWidth="1"/>
    <col min="7170" max="7170" width="116.6640625" style="2" customWidth="1"/>
    <col min="7171" max="7171" width="1.44140625" style="2" customWidth="1"/>
    <col min="7172" max="7172" width="12.44140625" style="2" customWidth="1"/>
    <col min="7173" max="7173" width="1.88671875" style="2" customWidth="1"/>
    <col min="7174" max="7174" width="16.33203125" style="2" bestFit="1" customWidth="1"/>
    <col min="7175" max="7175" width="1.5546875" style="2" customWidth="1"/>
    <col min="7176" max="7176" width="15.109375" style="2" customWidth="1"/>
    <col min="7177" max="7177" width="2" style="2" customWidth="1"/>
    <col min="7178" max="7178" width="23.5546875" style="2" customWidth="1"/>
    <col min="7179" max="7424" width="8.88671875" style="2"/>
    <col min="7425" max="7425" width="6.109375" style="2" customWidth="1"/>
    <col min="7426" max="7426" width="116.6640625" style="2" customWidth="1"/>
    <col min="7427" max="7427" width="1.44140625" style="2" customWidth="1"/>
    <col min="7428" max="7428" width="12.44140625" style="2" customWidth="1"/>
    <col min="7429" max="7429" width="1.88671875" style="2" customWidth="1"/>
    <col min="7430" max="7430" width="16.33203125" style="2" bestFit="1" customWidth="1"/>
    <col min="7431" max="7431" width="1.5546875" style="2" customWidth="1"/>
    <col min="7432" max="7432" width="15.109375" style="2" customWidth="1"/>
    <col min="7433" max="7433" width="2" style="2" customWidth="1"/>
    <col min="7434" max="7434" width="23.5546875" style="2" customWidth="1"/>
    <col min="7435" max="7680" width="8.88671875" style="2"/>
    <col min="7681" max="7681" width="6.109375" style="2" customWidth="1"/>
    <col min="7682" max="7682" width="116.6640625" style="2" customWidth="1"/>
    <col min="7683" max="7683" width="1.44140625" style="2" customWidth="1"/>
    <col min="7684" max="7684" width="12.44140625" style="2" customWidth="1"/>
    <col min="7685" max="7685" width="1.88671875" style="2" customWidth="1"/>
    <col min="7686" max="7686" width="16.33203125" style="2" bestFit="1" customWidth="1"/>
    <col min="7687" max="7687" width="1.5546875" style="2" customWidth="1"/>
    <col min="7688" max="7688" width="15.109375" style="2" customWidth="1"/>
    <col min="7689" max="7689" width="2" style="2" customWidth="1"/>
    <col min="7690" max="7690" width="23.5546875" style="2" customWidth="1"/>
    <col min="7691" max="7936" width="8.88671875" style="2"/>
    <col min="7937" max="7937" width="6.109375" style="2" customWidth="1"/>
    <col min="7938" max="7938" width="116.6640625" style="2" customWidth="1"/>
    <col min="7939" max="7939" width="1.44140625" style="2" customWidth="1"/>
    <col min="7940" max="7940" width="12.44140625" style="2" customWidth="1"/>
    <col min="7941" max="7941" width="1.88671875" style="2" customWidth="1"/>
    <col min="7942" max="7942" width="16.33203125" style="2" bestFit="1" customWidth="1"/>
    <col min="7943" max="7943" width="1.5546875" style="2" customWidth="1"/>
    <col min="7944" max="7944" width="15.109375" style="2" customWidth="1"/>
    <col min="7945" max="7945" width="2" style="2" customWidth="1"/>
    <col min="7946" max="7946" width="23.5546875" style="2" customWidth="1"/>
    <col min="7947" max="8192" width="8.88671875" style="2"/>
    <col min="8193" max="8193" width="6.109375" style="2" customWidth="1"/>
    <col min="8194" max="8194" width="116.6640625" style="2" customWidth="1"/>
    <col min="8195" max="8195" width="1.44140625" style="2" customWidth="1"/>
    <col min="8196" max="8196" width="12.44140625" style="2" customWidth="1"/>
    <col min="8197" max="8197" width="1.88671875" style="2" customWidth="1"/>
    <col min="8198" max="8198" width="16.33203125" style="2" bestFit="1" customWidth="1"/>
    <col min="8199" max="8199" width="1.5546875" style="2" customWidth="1"/>
    <col min="8200" max="8200" width="15.109375" style="2" customWidth="1"/>
    <col min="8201" max="8201" width="2" style="2" customWidth="1"/>
    <col min="8202" max="8202" width="23.5546875" style="2" customWidth="1"/>
    <col min="8203" max="8448" width="8.88671875" style="2"/>
    <col min="8449" max="8449" width="6.109375" style="2" customWidth="1"/>
    <col min="8450" max="8450" width="116.6640625" style="2" customWidth="1"/>
    <col min="8451" max="8451" width="1.44140625" style="2" customWidth="1"/>
    <col min="8452" max="8452" width="12.44140625" style="2" customWidth="1"/>
    <col min="8453" max="8453" width="1.88671875" style="2" customWidth="1"/>
    <col min="8454" max="8454" width="16.33203125" style="2" bestFit="1" customWidth="1"/>
    <col min="8455" max="8455" width="1.5546875" style="2" customWidth="1"/>
    <col min="8456" max="8456" width="15.109375" style="2" customWidth="1"/>
    <col min="8457" max="8457" width="2" style="2" customWidth="1"/>
    <col min="8458" max="8458" width="23.5546875" style="2" customWidth="1"/>
    <col min="8459" max="8704" width="8.88671875" style="2"/>
    <col min="8705" max="8705" width="6.109375" style="2" customWidth="1"/>
    <col min="8706" max="8706" width="116.6640625" style="2" customWidth="1"/>
    <col min="8707" max="8707" width="1.44140625" style="2" customWidth="1"/>
    <col min="8708" max="8708" width="12.44140625" style="2" customWidth="1"/>
    <col min="8709" max="8709" width="1.88671875" style="2" customWidth="1"/>
    <col min="8710" max="8710" width="16.33203125" style="2" bestFit="1" customWidth="1"/>
    <col min="8711" max="8711" width="1.5546875" style="2" customWidth="1"/>
    <col min="8712" max="8712" width="15.109375" style="2" customWidth="1"/>
    <col min="8713" max="8713" width="2" style="2" customWidth="1"/>
    <col min="8714" max="8714" width="23.5546875" style="2" customWidth="1"/>
    <col min="8715" max="8960" width="8.88671875" style="2"/>
    <col min="8961" max="8961" width="6.109375" style="2" customWidth="1"/>
    <col min="8962" max="8962" width="116.6640625" style="2" customWidth="1"/>
    <col min="8963" max="8963" width="1.44140625" style="2" customWidth="1"/>
    <col min="8964" max="8964" width="12.44140625" style="2" customWidth="1"/>
    <col min="8965" max="8965" width="1.88671875" style="2" customWidth="1"/>
    <col min="8966" max="8966" width="16.33203125" style="2" bestFit="1" customWidth="1"/>
    <col min="8967" max="8967" width="1.5546875" style="2" customWidth="1"/>
    <col min="8968" max="8968" width="15.109375" style="2" customWidth="1"/>
    <col min="8969" max="8969" width="2" style="2" customWidth="1"/>
    <col min="8970" max="8970" width="23.5546875" style="2" customWidth="1"/>
    <col min="8971" max="9216" width="8.88671875" style="2"/>
    <col min="9217" max="9217" width="6.109375" style="2" customWidth="1"/>
    <col min="9218" max="9218" width="116.6640625" style="2" customWidth="1"/>
    <col min="9219" max="9219" width="1.44140625" style="2" customWidth="1"/>
    <col min="9220" max="9220" width="12.44140625" style="2" customWidth="1"/>
    <col min="9221" max="9221" width="1.88671875" style="2" customWidth="1"/>
    <col min="9222" max="9222" width="16.33203125" style="2" bestFit="1" customWidth="1"/>
    <col min="9223" max="9223" width="1.5546875" style="2" customWidth="1"/>
    <col min="9224" max="9224" width="15.109375" style="2" customWidth="1"/>
    <col min="9225" max="9225" width="2" style="2" customWidth="1"/>
    <col min="9226" max="9226" width="23.5546875" style="2" customWidth="1"/>
    <col min="9227" max="9472" width="8.88671875" style="2"/>
    <col min="9473" max="9473" width="6.109375" style="2" customWidth="1"/>
    <col min="9474" max="9474" width="116.6640625" style="2" customWidth="1"/>
    <col min="9475" max="9475" width="1.44140625" style="2" customWidth="1"/>
    <col min="9476" max="9476" width="12.44140625" style="2" customWidth="1"/>
    <col min="9477" max="9477" width="1.88671875" style="2" customWidth="1"/>
    <col min="9478" max="9478" width="16.33203125" style="2" bestFit="1" customWidth="1"/>
    <col min="9479" max="9479" width="1.5546875" style="2" customWidth="1"/>
    <col min="9480" max="9480" width="15.109375" style="2" customWidth="1"/>
    <col min="9481" max="9481" width="2" style="2" customWidth="1"/>
    <col min="9482" max="9482" width="23.5546875" style="2" customWidth="1"/>
    <col min="9483" max="9728" width="8.88671875" style="2"/>
    <col min="9729" max="9729" width="6.109375" style="2" customWidth="1"/>
    <col min="9730" max="9730" width="116.6640625" style="2" customWidth="1"/>
    <col min="9731" max="9731" width="1.44140625" style="2" customWidth="1"/>
    <col min="9732" max="9732" width="12.44140625" style="2" customWidth="1"/>
    <col min="9733" max="9733" width="1.88671875" style="2" customWidth="1"/>
    <col min="9734" max="9734" width="16.33203125" style="2" bestFit="1" customWidth="1"/>
    <col min="9735" max="9735" width="1.5546875" style="2" customWidth="1"/>
    <col min="9736" max="9736" width="15.109375" style="2" customWidth="1"/>
    <col min="9737" max="9737" width="2" style="2" customWidth="1"/>
    <col min="9738" max="9738" width="23.5546875" style="2" customWidth="1"/>
    <col min="9739" max="9984" width="8.88671875" style="2"/>
    <col min="9985" max="9985" width="6.109375" style="2" customWidth="1"/>
    <col min="9986" max="9986" width="116.6640625" style="2" customWidth="1"/>
    <col min="9987" max="9987" width="1.44140625" style="2" customWidth="1"/>
    <col min="9988" max="9988" width="12.44140625" style="2" customWidth="1"/>
    <col min="9989" max="9989" width="1.88671875" style="2" customWidth="1"/>
    <col min="9990" max="9990" width="16.33203125" style="2" bestFit="1" customWidth="1"/>
    <col min="9991" max="9991" width="1.5546875" style="2" customWidth="1"/>
    <col min="9992" max="9992" width="15.109375" style="2" customWidth="1"/>
    <col min="9993" max="9993" width="2" style="2" customWidth="1"/>
    <col min="9994" max="9994" width="23.5546875" style="2" customWidth="1"/>
    <col min="9995" max="10240" width="8.88671875" style="2"/>
    <col min="10241" max="10241" width="6.109375" style="2" customWidth="1"/>
    <col min="10242" max="10242" width="116.6640625" style="2" customWidth="1"/>
    <col min="10243" max="10243" width="1.44140625" style="2" customWidth="1"/>
    <col min="10244" max="10244" width="12.44140625" style="2" customWidth="1"/>
    <col min="10245" max="10245" width="1.88671875" style="2" customWidth="1"/>
    <col min="10246" max="10246" width="16.33203125" style="2" bestFit="1" customWidth="1"/>
    <col min="10247" max="10247" width="1.5546875" style="2" customWidth="1"/>
    <col min="10248" max="10248" width="15.109375" style="2" customWidth="1"/>
    <col min="10249" max="10249" width="2" style="2" customWidth="1"/>
    <col min="10250" max="10250" width="23.5546875" style="2" customWidth="1"/>
    <col min="10251" max="10496" width="8.88671875" style="2"/>
    <col min="10497" max="10497" width="6.109375" style="2" customWidth="1"/>
    <col min="10498" max="10498" width="116.6640625" style="2" customWidth="1"/>
    <col min="10499" max="10499" width="1.44140625" style="2" customWidth="1"/>
    <col min="10500" max="10500" width="12.44140625" style="2" customWidth="1"/>
    <col min="10501" max="10501" width="1.88671875" style="2" customWidth="1"/>
    <col min="10502" max="10502" width="16.33203125" style="2" bestFit="1" customWidth="1"/>
    <col min="10503" max="10503" width="1.5546875" style="2" customWidth="1"/>
    <col min="10504" max="10504" width="15.109375" style="2" customWidth="1"/>
    <col min="10505" max="10505" width="2" style="2" customWidth="1"/>
    <col min="10506" max="10506" width="23.5546875" style="2" customWidth="1"/>
    <col min="10507" max="10752" width="8.88671875" style="2"/>
    <col min="10753" max="10753" width="6.109375" style="2" customWidth="1"/>
    <col min="10754" max="10754" width="116.6640625" style="2" customWidth="1"/>
    <col min="10755" max="10755" width="1.44140625" style="2" customWidth="1"/>
    <col min="10756" max="10756" width="12.44140625" style="2" customWidth="1"/>
    <col min="10757" max="10757" width="1.88671875" style="2" customWidth="1"/>
    <col min="10758" max="10758" width="16.33203125" style="2" bestFit="1" customWidth="1"/>
    <col min="10759" max="10759" width="1.5546875" style="2" customWidth="1"/>
    <col min="10760" max="10760" width="15.109375" style="2" customWidth="1"/>
    <col min="10761" max="10761" width="2" style="2" customWidth="1"/>
    <col min="10762" max="10762" width="23.5546875" style="2" customWidth="1"/>
    <col min="10763" max="11008" width="8.88671875" style="2"/>
    <col min="11009" max="11009" width="6.109375" style="2" customWidth="1"/>
    <col min="11010" max="11010" width="116.6640625" style="2" customWidth="1"/>
    <col min="11011" max="11011" width="1.44140625" style="2" customWidth="1"/>
    <col min="11012" max="11012" width="12.44140625" style="2" customWidth="1"/>
    <col min="11013" max="11013" width="1.88671875" style="2" customWidth="1"/>
    <col min="11014" max="11014" width="16.33203125" style="2" bestFit="1" customWidth="1"/>
    <col min="11015" max="11015" width="1.5546875" style="2" customWidth="1"/>
    <col min="11016" max="11016" width="15.109375" style="2" customWidth="1"/>
    <col min="11017" max="11017" width="2" style="2" customWidth="1"/>
    <col min="11018" max="11018" width="23.5546875" style="2" customWidth="1"/>
    <col min="11019" max="11264" width="8.88671875" style="2"/>
    <col min="11265" max="11265" width="6.109375" style="2" customWidth="1"/>
    <col min="11266" max="11266" width="116.6640625" style="2" customWidth="1"/>
    <col min="11267" max="11267" width="1.44140625" style="2" customWidth="1"/>
    <col min="11268" max="11268" width="12.44140625" style="2" customWidth="1"/>
    <col min="11269" max="11269" width="1.88671875" style="2" customWidth="1"/>
    <col min="11270" max="11270" width="16.33203125" style="2" bestFit="1" customWidth="1"/>
    <col min="11271" max="11271" width="1.5546875" style="2" customWidth="1"/>
    <col min="11272" max="11272" width="15.109375" style="2" customWidth="1"/>
    <col min="11273" max="11273" width="2" style="2" customWidth="1"/>
    <col min="11274" max="11274" width="23.5546875" style="2" customWidth="1"/>
    <col min="11275" max="11520" width="8.88671875" style="2"/>
    <col min="11521" max="11521" width="6.109375" style="2" customWidth="1"/>
    <col min="11522" max="11522" width="116.6640625" style="2" customWidth="1"/>
    <col min="11523" max="11523" width="1.44140625" style="2" customWidth="1"/>
    <col min="11524" max="11524" width="12.44140625" style="2" customWidth="1"/>
    <col min="11525" max="11525" width="1.88671875" style="2" customWidth="1"/>
    <col min="11526" max="11526" width="16.33203125" style="2" bestFit="1" customWidth="1"/>
    <col min="11527" max="11527" width="1.5546875" style="2" customWidth="1"/>
    <col min="11528" max="11528" width="15.109375" style="2" customWidth="1"/>
    <col min="11529" max="11529" width="2" style="2" customWidth="1"/>
    <col min="11530" max="11530" width="23.5546875" style="2" customWidth="1"/>
    <col min="11531" max="11776" width="8.88671875" style="2"/>
    <col min="11777" max="11777" width="6.109375" style="2" customWidth="1"/>
    <col min="11778" max="11778" width="116.6640625" style="2" customWidth="1"/>
    <col min="11779" max="11779" width="1.44140625" style="2" customWidth="1"/>
    <col min="11780" max="11780" width="12.44140625" style="2" customWidth="1"/>
    <col min="11781" max="11781" width="1.88671875" style="2" customWidth="1"/>
    <col min="11782" max="11782" width="16.33203125" style="2" bestFit="1" customWidth="1"/>
    <col min="11783" max="11783" width="1.5546875" style="2" customWidth="1"/>
    <col min="11784" max="11784" width="15.109375" style="2" customWidth="1"/>
    <col min="11785" max="11785" width="2" style="2" customWidth="1"/>
    <col min="11786" max="11786" width="23.5546875" style="2" customWidth="1"/>
    <col min="11787" max="12032" width="8.88671875" style="2"/>
    <col min="12033" max="12033" width="6.109375" style="2" customWidth="1"/>
    <col min="12034" max="12034" width="116.6640625" style="2" customWidth="1"/>
    <col min="12035" max="12035" width="1.44140625" style="2" customWidth="1"/>
    <col min="12036" max="12036" width="12.44140625" style="2" customWidth="1"/>
    <col min="12037" max="12037" width="1.88671875" style="2" customWidth="1"/>
    <col min="12038" max="12038" width="16.33203125" style="2" bestFit="1" customWidth="1"/>
    <col min="12039" max="12039" width="1.5546875" style="2" customWidth="1"/>
    <col min="12040" max="12040" width="15.109375" style="2" customWidth="1"/>
    <col min="12041" max="12041" width="2" style="2" customWidth="1"/>
    <col min="12042" max="12042" width="23.5546875" style="2" customWidth="1"/>
    <col min="12043" max="12288" width="8.88671875" style="2"/>
    <col min="12289" max="12289" width="6.109375" style="2" customWidth="1"/>
    <col min="12290" max="12290" width="116.6640625" style="2" customWidth="1"/>
    <col min="12291" max="12291" width="1.44140625" style="2" customWidth="1"/>
    <col min="12292" max="12292" width="12.44140625" style="2" customWidth="1"/>
    <col min="12293" max="12293" width="1.88671875" style="2" customWidth="1"/>
    <col min="12294" max="12294" width="16.33203125" style="2" bestFit="1" customWidth="1"/>
    <col min="12295" max="12295" width="1.5546875" style="2" customWidth="1"/>
    <col min="12296" max="12296" width="15.109375" style="2" customWidth="1"/>
    <col min="12297" max="12297" width="2" style="2" customWidth="1"/>
    <col min="12298" max="12298" width="23.5546875" style="2" customWidth="1"/>
    <col min="12299" max="12544" width="8.88671875" style="2"/>
    <col min="12545" max="12545" width="6.109375" style="2" customWidth="1"/>
    <col min="12546" max="12546" width="116.6640625" style="2" customWidth="1"/>
    <col min="12547" max="12547" width="1.44140625" style="2" customWidth="1"/>
    <col min="12548" max="12548" width="12.44140625" style="2" customWidth="1"/>
    <col min="12549" max="12549" width="1.88671875" style="2" customWidth="1"/>
    <col min="12550" max="12550" width="16.33203125" style="2" bestFit="1" customWidth="1"/>
    <col min="12551" max="12551" width="1.5546875" style="2" customWidth="1"/>
    <col min="12552" max="12552" width="15.109375" style="2" customWidth="1"/>
    <col min="12553" max="12553" width="2" style="2" customWidth="1"/>
    <col min="12554" max="12554" width="23.5546875" style="2" customWidth="1"/>
    <col min="12555" max="12800" width="8.88671875" style="2"/>
    <col min="12801" max="12801" width="6.109375" style="2" customWidth="1"/>
    <col min="12802" max="12802" width="116.6640625" style="2" customWidth="1"/>
    <col min="12803" max="12803" width="1.44140625" style="2" customWidth="1"/>
    <col min="12804" max="12804" width="12.44140625" style="2" customWidth="1"/>
    <col min="12805" max="12805" width="1.88671875" style="2" customWidth="1"/>
    <col min="12806" max="12806" width="16.33203125" style="2" bestFit="1" customWidth="1"/>
    <col min="12807" max="12807" width="1.5546875" style="2" customWidth="1"/>
    <col min="12808" max="12808" width="15.109375" style="2" customWidth="1"/>
    <col min="12809" max="12809" width="2" style="2" customWidth="1"/>
    <col min="12810" max="12810" width="23.5546875" style="2" customWidth="1"/>
    <col min="12811" max="13056" width="8.88671875" style="2"/>
    <col min="13057" max="13057" width="6.109375" style="2" customWidth="1"/>
    <col min="13058" max="13058" width="116.6640625" style="2" customWidth="1"/>
    <col min="13059" max="13059" width="1.44140625" style="2" customWidth="1"/>
    <col min="13060" max="13060" width="12.44140625" style="2" customWidth="1"/>
    <col min="13061" max="13061" width="1.88671875" style="2" customWidth="1"/>
    <col min="13062" max="13062" width="16.33203125" style="2" bestFit="1" customWidth="1"/>
    <col min="13063" max="13063" width="1.5546875" style="2" customWidth="1"/>
    <col min="13064" max="13064" width="15.109375" style="2" customWidth="1"/>
    <col min="13065" max="13065" width="2" style="2" customWidth="1"/>
    <col min="13066" max="13066" width="23.5546875" style="2" customWidth="1"/>
    <col min="13067" max="13312" width="8.88671875" style="2"/>
    <col min="13313" max="13313" width="6.109375" style="2" customWidth="1"/>
    <col min="13314" max="13314" width="116.6640625" style="2" customWidth="1"/>
    <col min="13315" max="13315" width="1.44140625" style="2" customWidth="1"/>
    <col min="13316" max="13316" width="12.44140625" style="2" customWidth="1"/>
    <col min="13317" max="13317" width="1.88671875" style="2" customWidth="1"/>
    <col min="13318" max="13318" width="16.33203125" style="2" bestFit="1" customWidth="1"/>
    <col min="13319" max="13319" width="1.5546875" style="2" customWidth="1"/>
    <col min="13320" max="13320" width="15.109375" style="2" customWidth="1"/>
    <col min="13321" max="13321" width="2" style="2" customWidth="1"/>
    <col min="13322" max="13322" width="23.5546875" style="2" customWidth="1"/>
    <col min="13323" max="13568" width="8.88671875" style="2"/>
    <col min="13569" max="13569" width="6.109375" style="2" customWidth="1"/>
    <col min="13570" max="13570" width="116.6640625" style="2" customWidth="1"/>
    <col min="13571" max="13571" width="1.44140625" style="2" customWidth="1"/>
    <col min="13572" max="13572" width="12.44140625" style="2" customWidth="1"/>
    <col min="13573" max="13573" width="1.88671875" style="2" customWidth="1"/>
    <col min="13574" max="13574" width="16.33203125" style="2" bestFit="1" customWidth="1"/>
    <col min="13575" max="13575" width="1.5546875" style="2" customWidth="1"/>
    <col min="13576" max="13576" width="15.109375" style="2" customWidth="1"/>
    <col min="13577" max="13577" width="2" style="2" customWidth="1"/>
    <col min="13578" max="13578" width="23.5546875" style="2" customWidth="1"/>
    <col min="13579" max="13824" width="8.88671875" style="2"/>
    <col min="13825" max="13825" width="6.109375" style="2" customWidth="1"/>
    <col min="13826" max="13826" width="116.6640625" style="2" customWidth="1"/>
    <col min="13827" max="13827" width="1.44140625" style="2" customWidth="1"/>
    <col min="13828" max="13828" width="12.44140625" style="2" customWidth="1"/>
    <col min="13829" max="13829" width="1.88671875" style="2" customWidth="1"/>
    <col min="13830" max="13830" width="16.33203125" style="2" bestFit="1" customWidth="1"/>
    <col min="13831" max="13831" width="1.5546875" style="2" customWidth="1"/>
    <col min="13832" max="13832" width="15.109375" style="2" customWidth="1"/>
    <col min="13833" max="13833" width="2" style="2" customWidth="1"/>
    <col min="13834" max="13834" width="23.5546875" style="2" customWidth="1"/>
    <col min="13835" max="14080" width="8.88671875" style="2"/>
    <col min="14081" max="14081" width="6.109375" style="2" customWidth="1"/>
    <col min="14082" max="14082" width="116.6640625" style="2" customWidth="1"/>
    <col min="14083" max="14083" width="1.44140625" style="2" customWidth="1"/>
    <col min="14084" max="14084" width="12.44140625" style="2" customWidth="1"/>
    <col min="14085" max="14085" width="1.88671875" style="2" customWidth="1"/>
    <col min="14086" max="14086" width="16.33203125" style="2" bestFit="1" customWidth="1"/>
    <col min="14087" max="14087" width="1.5546875" style="2" customWidth="1"/>
    <col min="14088" max="14088" width="15.109375" style="2" customWidth="1"/>
    <col min="14089" max="14089" width="2" style="2" customWidth="1"/>
    <col min="14090" max="14090" width="23.5546875" style="2" customWidth="1"/>
    <col min="14091" max="14336" width="8.88671875" style="2"/>
    <col min="14337" max="14337" width="6.109375" style="2" customWidth="1"/>
    <col min="14338" max="14338" width="116.6640625" style="2" customWidth="1"/>
    <col min="14339" max="14339" width="1.44140625" style="2" customWidth="1"/>
    <col min="14340" max="14340" width="12.44140625" style="2" customWidth="1"/>
    <col min="14341" max="14341" width="1.88671875" style="2" customWidth="1"/>
    <col min="14342" max="14342" width="16.33203125" style="2" bestFit="1" customWidth="1"/>
    <col min="14343" max="14343" width="1.5546875" style="2" customWidth="1"/>
    <col min="14344" max="14344" width="15.109375" style="2" customWidth="1"/>
    <col min="14345" max="14345" width="2" style="2" customWidth="1"/>
    <col min="14346" max="14346" width="23.5546875" style="2" customWidth="1"/>
    <col min="14347" max="14592" width="8.88671875" style="2"/>
    <col min="14593" max="14593" width="6.109375" style="2" customWidth="1"/>
    <col min="14594" max="14594" width="116.6640625" style="2" customWidth="1"/>
    <col min="14595" max="14595" width="1.44140625" style="2" customWidth="1"/>
    <col min="14596" max="14596" width="12.44140625" style="2" customWidth="1"/>
    <col min="14597" max="14597" width="1.88671875" style="2" customWidth="1"/>
    <col min="14598" max="14598" width="16.33203125" style="2" bestFit="1" customWidth="1"/>
    <col min="14599" max="14599" width="1.5546875" style="2" customWidth="1"/>
    <col min="14600" max="14600" width="15.109375" style="2" customWidth="1"/>
    <col min="14601" max="14601" width="2" style="2" customWidth="1"/>
    <col min="14602" max="14602" width="23.5546875" style="2" customWidth="1"/>
    <col min="14603" max="14848" width="8.88671875" style="2"/>
    <col min="14849" max="14849" width="6.109375" style="2" customWidth="1"/>
    <col min="14850" max="14850" width="116.6640625" style="2" customWidth="1"/>
    <col min="14851" max="14851" width="1.44140625" style="2" customWidth="1"/>
    <col min="14852" max="14852" width="12.44140625" style="2" customWidth="1"/>
    <col min="14853" max="14853" width="1.88671875" style="2" customWidth="1"/>
    <col min="14854" max="14854" width="16.33203125" style="2" bestFit="1" customWidth="1"/>
    <col min="14855" max="14855" width="1.5546875" style="2" customWidth="1"/>
    <col min="14856" max="14856" width="15.109375" style="2" customWidth="1"/>
    <col min="14857" max="14857" width="2" style="2" customWidth="1"/>
    <col min="14858" max="14858" width="23.5546875" style="2" customWidth="1"/>
    <col min="14859" max="15104" width="8.88671875" style="2"/>
    <col min="15105" max="15105" width="6.109375" style="2" customWidth="1"/>
    <col min="15106" max="15106" width="116.6640625" style="2" customWidth="1"/>
    <col min="15107" max="15107" width="1.44140625" style="2" customWidth="1"/>
    <col min="15108" max="15108" width="12.44140625" style="2" customWidth="1"/>
    <col min="15109" max="15109" width="1.88671875" style="2" customWidth="1"/>
    <col min="15110" max="15110" width="16.33203125" style="2" bestFit="1" customWidth="1"/>
    <col min="15111" max="15111" width="1.5546875" style="2" customWidth="1"/>
    <col min="15112" max="15112" width="15.109375" style="2" customWidth="1"/>
    <col min="15113" max="15113" width="2" style="2" customWidth="1"/>
    <col min="15114" max="15114" width="23.5546875" style="2" customWidth="1"/>
    <col min="15115" max="15360" width="8.88671875" style="2"/>
    <col min="15361" max="15361" width="6.109375" style="2" customWidth="1"/>
    <col min="15362" max="15362" width="116.6640625" style="2" customWidth="1"/>
    <col min="15363" max="15363" width="1.44140625" style="2" customWidth="1"/>
    <col min="15364" max="15364" width="12.44140625" style="2" customWidth="1"/>
    <col min="15365" max="15365" width="1.88671875" style="2" customWidth="1"/>
    <col min="15366" max="15366" width="16.33203125" style="2" bestFit="1" customWidth="1"/>
    <col min="15367" max="15367" width="1.5546875" style="2" customWidth="1"/>
    <col min="15368" max="15368" width="15.109375" style="2" customWidth="1"/>
    <col min="15369" max="15369" width="2" style="2" customWidth="1"/>
    <col min="15370" max="15370" width="23.5546875" style="2" customWidth="1"/>
    <col min="15371" max="15616" width="8.88671875" style="2"/>
    <col min="15617" max="15617" width="6.109375" style="2" customWidth="1"/>
    <col min="15618" max="15618" width="116.6640625" style="2" customWidth="1"/>
    <col min="15619" max="15619" width="1.44140625" style="2" customWidth="1"/>
    <col min="15620" max="15620" width="12.44140625" style="2" customWidth="1"/>
    <col min="15621" max="15621" width="1.88671875" style="2" customWidth="1"/>
    <col min="15622" max="15622" width="16.33203125" style="2" bestFit="1" customWidth="1"/>
    <col min="15623" max="15623" width="1.5546875" style="2" customWidth="1"/>
    <col min="15624" max="15624" width="15.109375" style="2" customWidth="1"/>
    <col min="15625" max="15625" width="2" style="2" customWidth="1"/>
    <col min="15626" max="15626" width="23.5546875" style="2" customWidth="1"/>
    <col min="15627" max="15872" width="8.88671875" style="2"/>
    <col min="15873" max="15873" width="6.109375" style="2" customWidth="1"/>
    <col min="15874" max="15874" width="116.6640625" style="2" customWidth="1"/>
    <col min="15875" max="15875" width="1.44140625" style="2" customWidth="1"/>
    <col min="15876" max="15876" width="12.44140625" style="2" customWidth="1"/>
    <col min="15877" max="15877" width="1.88671875" style="2" customWidth="1"/>
    <col min="15878" max="15878" width="16.33203125" style="2" bestFit="1" customWidth="1"/>
    <col min="15879" max="15879" width="1.5546875" style="2" customWidth="1"/>
    <col min="15880" max="15880" width="15.109375" style="2" customWidth="1"/>
    <col min="15881" max="15881" width="2" style="2" customWidth="1"/>
    <col min="15882" max="15882" width="23.5546875" style="2" customWidth="1"/>
    <col min="15883" max="16128" width="8.88671875" style="2"/>
    <col min="16129" max="16129" width="6.109375" style="2" customWidth="1"/>
    <col min="16130" max="16130" width="116.6640625" style="2" customWidth="1"/>
    <col min="16131" max="16131" width="1.44140625" style="2" customWidth="1"/>
    <col min="16132" max="16132" width="12.44140625" style="2" customWidth="1"/>
    <col min="16133" max="16133" width="1.88671875" style="2" customWidth="1"/>
    <col min="16134" max="16134" width="16.33203125" style="2" bestFit="1" customWidth="1"/>
    <col min="16135" max="16135" width="1.5546875" style="2" customWidth="1"/>
    <col min="16136" max="16136" width="15.109375" style="2" customWidth="1"/>
    <col min="16137" max="16137" width="2" style="2" customWidth="1"/>
    <col min="16138" max="16138" width="23.5546875" style="2" customWidth="1"/>
    <col min="16139" max="16384" width="8.88671875" style="2"/>
  </cols>
  <sheetData>
    <row r="2" spans="1:10" ht="20.100000000000001" customHeight="1">
      <c r="A2" s="275" t="s">
        <v>356</v>
      </c>
      <c r="B2" s="275"/>
      <c r="C2" s="275"/>
      <c r="D2" s="275"/>
      <c r="E2" s="275"/>
      <c r="F2" s="275"/>
      <c r="G2" s="275"/>
      <c r="H2" s="275"/>
      <c r="I2" s="275"/>
      <c r="J2" s="275"/>
    </row>
    <row r="3" spans="1:10" ht="10.5" customHeight="1" thickBot="1">
      <c r="A3" s="3"/>
    </row>
    <row r="4" spans="1:10" ht="23.25" customHeight="1">
      <c r="A4" s="276" t="s">
        <v>2</v>
      </c>
      <c r="B4" s="277"/>
      <c r="D4" s="278" t="s">
        <v>3</v>
      </c>
      <c r="E4" s="279"/>
      <c r="F4" s="279"/>
      <c r="G4" s="279"/>
      <c r="H4" s="279"/>
      <c r="I4" s="279"/>
      <c r="J4" s="280"/>
    </row>
    <row r="5" spans="1:10" ht="23.25" customHeight="1" thickBot="1">
      <c r="A5" s="4"/>
      <c r="B5" s="5" t="s">
        <v>357</v>
      </c>
      <c r="D5" s="281"/>
      <c r="E5" s="282"/>
      <c r="F5" s="282"/>
      <c r="G5" s="282"/>
      <c r="H5" s="282"/>
      <c r="I5" s="282"/>
      <c r="J5" s="283"/>
    </row>
    <row r="6" spans="1:10" ht="5.0999999999999996" customHeight="1" thickBot="1">
      <c r="A6" s="6"/>
      <c r="D6" s="7"/>
      <c r="E6" s="7"/>
      <c r="F6" s="7"/>
      <c r="G6" s="7"/>
      <c r="H6" s="7"/>
      <c r="I6" s="7"/>
      <c r="J6" s="7"/>
    </row>
    <row r="7" spans="1:10" ht="20.100000000000001" customHeight="1">
      <c r="A7" s="284" t="s">
        <v>5</v>
      </c>
      <c r="B7" s="285"/>
      <c r="D7" s="286"/>
      <c r="E7" s="287"/>
      <c r="F7" s="287"/>
      <c r="G7" s="287"/>
      <c r="H7" s="287"/>
      <c r="I7" s="287"/>
      <c r="J7" s="288"/>
    </row>
    <row r="8" spans="1:10" ht="20.100000000000001" customHeight="1" thickBot="1">
      <c r="A8" s="289" t="s">
        <v>6</v>
      </c>
      <c r="B8" s="290"/>
      <c r="C8" s="8"/>
      <c r="D8" s="291" t="s">
        <v>7</v>
      </c>
      <c r="E8" s="292"/>
      <c r="F8" s="292"/>
      <c r="G8" s="292"/>
      <c r="H8" s="292"/>
      <c r="I8" s="292"/>
      <c r="J8" s="293"/>
    </row>
    <row r="9" spans="1:10" ht="5.0999999999999996" customHeight="1" thickBot="1"/>
    <row r="10" spans="1:10" ht="15" customHeight="1">
      <c r="A10" s="6"/>
      <c r="D10" s="10" t="s">
        <v>8</v>
      </c>
      <c r="E10" s="11"/>
      <c r="F10" s="294"/>
      <c r="G10" s="295"/>
      <c r="H10" s="295"/>
      <c r="I10" s="295"/>
      <c r="J10" s="296"/>
    </row>
    <row r="11" spans="1:10" ht="15" customHeight="1">
      <c r="D11" s="12" t="s">
        <v>9</v>
      </c>
      <c r="E11" s="13"/>
      <c r="F11" s="297"/>
      <c r="G11" s="298"/>
      <c r="H11" s="298"/>
      <c r="I11" s="298"/>
      <c r="J11" s="299"/>
    </row>
    <row r="12" spans="1:10" ht="15" customHeight="1">
      <c r="D12" s="12" t="s">
        <v>358</v>
      </c>
      <c r="E12" s="174"/>
      <c r="F12" s="14"/>
      <c r="G12" s="15"/>
      <c r="H12" s="15"/>
      <c r="I12" s="16"/>
      <c r="J12" s="17"/>
    </row>
    <row r="13" spans="1:10" ht="5.0999999999999996" customHeight="1" thickBot="1">
      <c r="D13" s="18"/>
      <c r="H13" s="18"/>
    </row>
    <row r="14" spans="1:10" ht="9.9" customHeight="1" thickBot="1">
      <c r="A14" s="19"/>
      <c r="B14" s="20"/>
      <c r="C14" s="20"/>
      <c r="D14" s="21"/>
      <c r="E14" s="20"/>
      <c r="F14" s="20"/>
      <c r="G14" s="20"/>
      <c r="H14" s="21"/>
      <c r="I14" s="20"/>
      <c r="J14" s="22"/>
    </row>
    <row r="15" spans="1:10" ht="9.9" customHeight="1">
      <c r="D15" s="18"/>
      <c r="H15" s="18"/>
    </row>
    <row r="16" spans="1:10">
      <c r="A16" s="23" t="s">
        <v>11</v>
      </c>
    </row>
    <row r="17" spans="1:10" ht="20.100000000000001" customHeight="1">
      <c r="A17" s="24" t="s">
        <v>12</v>
      </c>
      <c r="D17" s="18"/>
      <c r="H17" s="18"/>
    </row>
    <row r="18" spans="1:10" ht="12" customHeight="1" thickBot="1">
      <c r="A18" s="6"/>
      <c r="D18" s="18"/>
      <c r="H18" s="18"/>
    </row>
    <row r="19" spans="1:10" ht="20.100000000000001" customHeight="1">
      <c r="A19" s="25"/>
      <c r="B19" s="26" t="s">
        <v>13</v>
      </c>
      <c r="D19" s="27" t="s">
        <v>14</v>
      </c>
      <c r="E19" s="28"/>
      <c r="F19" s="27" t="s">
        <v>15</v>
      </c>
      <c r="G19" s="28"/>
      <c r="H19" s="27" t="s">
        <v>16</v>
      </c>
      <c r="I19" s="28"/>
      <c r="J19" s="27" t="s">
        <v>17</v>
      </c>
    </row>
    <row r="20" spans="1:10" ht="27.6" customHeight="1" thickBot="1">
      <c r="A20" s="29"/>
      <c r="B20" s="30" t="s">
        <v>18</v>
      </c>
      <c r="D20" s="31" t="s">
        <v>19</v>
      </c>
      <c r="E20" s="28"/>
      <c r="F20" s="31" t="s">
        <v>20</v>
      </c>
      <c r="G20" s="28"/>
      <c r="H20" s="31" t="s">
        <v>21</v>
      </c>
      <c r="I20" s="28"/>
      <c r="J20" s="31" t="s">
        <v>22</v>
      </c>
    </row>
    <row r="21" spans="1:10" ht="5.0999999999999996" customHeight="1">
      <c r="D21" s="32"/>
      <c r="E21" s="32"/>
      <c r="F21" s="32"/>
      <c r="G21" s="32"/>
      <c r="H21" s="32"/>
      <c r="I21" s="32"/>
      <c r="J21" s="32"/>
    </row>
    <row r="22" spans="1:10" ht="9.9" customHeight="1" thickBot="1">
      <c r="A22" s="24"/>
      <c r="B22" s="33"/>
    </row>
    <row r="23" spans="1:10" ht="20.100000000000001" customHeight="1" thickBot="1">
      <c r="A23" s="34">
        <v>1</v>
      </c>
      <c r="B23" s="273" t="s">
        <v>23</v>
      </c>
      <c r="C23" s="261"/>
      <c r="D23" s="261"/>
      <c r="E23" s="261"/>
      <c r="F23" s="261"/>
      <c r="G23" s="261"/>
      <c r="H23" s="261"/>
      <c r="I23" s="261"/>
      <c r="J23" s="262"/>
    </row>
    <row r="24" spans="1:10" ht="6.9" customHeight="1" thickBot="1">
      <c r="A24" s="24"/>
      <c r="B24" s="33"/>
      <c r="D24" s="32"/>
    </row>
    <row r="25" spans="1:10" ht="18.899999999999999" customHeight="1">
      <c r="A25" s="241">
        <v>1.1000000000000001</v>
      </c>
      <c r="B25" s="35" t="s">
        <v>359</v>
      </c>
      <c r="D25" s="36" t="s">
        <v>25</v>
      </c>
      <c r="F25" s="259">
        <v>1</v>
      </c>
      <c r="G25" s="245" t="s">
        <v>26</v>
      </c>
      <c r="H25" s="250"/>
      <c r="I25" s="274"/>
      <c r="J25" s="248">
        <f>H25*F25</f>
        <v>0</v>
      </c>
    </row>
    <row r="26" spans="1:10" ht="18.899999999999999" customHeight="1" thickBot="1">
      <c r="A26" s="242"/>
      <c r="B26" s="37" t="s">
        <v>27</v>
      </c>
      <c r="D26" s="38" t="s">
        <v>28</v>
      </c>
      <c r="F26" s="260"/>
      <c r="G26" s="245"/>
      <c r="H26" s="251"/>
      <c r="I26" s="274"/>
      <c r="J26" s="249"/>
    </row>
    <row r="27" spans="1:10" ht="4.2" customHeight="1" thickBot="1">
      <c r="A27" s="24"/>
      <c r="B27" s="33"/>
      <c r="D27" s="32"/>
      <c r="H27" s="188"/>
      <c r="I27" s="39"/>
      <c r="J27" s="39"/>
    </row>
    <row r="28" spans="1:10" ht="18.899999999999999" customHeight="1">
      <c r="A28" s="241">
        <v>1.2</v>
      </c>
      <c r="B28" s="35" t="s">
        <v>29</v>
      </c>
      <c r="D28" s="36" t="s">
        <v>30</v>
      </c>
      <c r="F28" s="259">
        <f>(9.7+7.7+2.8)*2*0.8*0.7+1.5*1.5*0.8+0.41</f>
        <v>24.834</v>
      </c>
      <c r="G28" s="245" t="s">
        <v>26</v>
      </c>
      <c r="H28" s="250"/>
      <c r="I28" s="39"/>
      <c r="J28" s="248">
        <f>H28*F28</f>
        <v>0</v>
      </c>
    </row>
    <row r="29" spans="1:10" ht="18.899999999999999" customHeight="1" thickBot="1">
      <c r="A29" s="242"/>
      <c r="B29" s="37" t="s">
        <v>31</v>
      </c>
      <c r="D29" s="40" t="s">
        <v>32</v>
      </c>
      <c r="F29" s="260"/>
      <c r="G29" s="245"/>
      <c r="H29" s="251"/>
      <c r="I29" s="39"/>
      <c r="J29" s="249"/>
    </row>
    <row r="30" spans="1:10" ht="4.2" customHeight="1" thickBot="1">
      <c r="A30" s="41"/>
      <c r="B30" s="33"/>
      <c r="D30" s="32"/>
      <c r="H30" s="188"/>
      <c r="I30" s="39"/>
      <c r="J30" s="39"/>
    </row>
    <row r="31" spans="1:10" ht="18.899999999999999" customHeight="1">
      <c r="A31" s="241">
        <v>1.3</v>
      </c>
      <c r="B31" s="42" t="s">
        <v>33</v>
      </c>
      <c r="D31" s="43" t="s">
        <v>30</v>
      </c>
      <c r="F31" s="243">
        <f>69*0.6</f>
        <v>41.4</v>
      </c>
      <c r="G31" s="245" t="s">
        <v>26</v>
      </c>
      <c r="H31" s="250"/>
      <c r="I31" s="39"/>
      <c r="J31" s="248">
        <f>H31*F31</f>
        <v>0</v>
      </c>
    </row>
    <row r="32" spans="1:10" ht="17.399999999999999" thickBot="1">
      <c r="A32" s="242"/>
      <c r="B32" s="44" t="s">
        <v>34</v>
      </c>
      <c r="D32" s="45" t="s">
        <v>32</v>
      </c>
      <c r="F32" s="244"/>
      <c r="G32" s="245"/>
      <c r="H32" s="251"/>
      <c r="I32" s="39"/>
      <c r="J32" s="249"/>
    </row>
    <row r="33" spans="1:10" ht="4.2" customHeight="1" thickBot="1">
      <c r="A33" s="41"/>
      <c r="B33" s="46"/>
      <c r="D33" s="32"/>
      <c r="H33" s="188"/>
      <c r="I33" s="39"/>
      <c r="J33" s="39"/>
    </row>
    <row r="34" spans="1:10" ht="18.899999999999999" customHeight="1">
      <c r="A34" s="241">
        <v>1.4</v>
      </c>
      <c r="B34" s="47" t="s">
        <v>35</v>
      </c>
      <c r="D34" s="43" t="s">
        <v>36</v>
      </c>
      <c r="F34" s="259">
        <f>(9.7+7.7+2.8)*2*0.1*0.7+1.5*1.5*0.1</f>
        <v>3.0529999999999999</v>
      </c>
      <c r="G34" s="245" t="s">
        <v>26</v>
      </c>
      <c r="H34" s="250"/>
      <c r="I34" s="39"/>
      <c r="J34" s="248">
        <f>H34*F34</f>
        <v>0</v>
      </c>
    </row>
    <row r="35" spans="1:10" ht="18.899999999999999" customHeight="1" thickBot="1">
      <c r="A35" s="242"/>
      <c r="B35" s="48" t="s">
        <v>37</v>
      </c>
      <c r="D35" s="45" t="s">
        <v>32</v>
      </c>
      <c r="F35" s="260"/>
      <c r="G35" s="245"/>
      <c r="H35" s="251"/>
      <c r="I35" s="39"/>
      <c r="J35" s="249"/>
    </row>
    <row r="36" spans="1:10" ht="4.2" customHeight="1" thickBot="1">
      <c r="A36" s="41"/>
      <c r="B36" s="46"/>
      <c r="D36" s="32"/>
      <c r="H36" s="188"/>
      <c r="I36" s="39"/>
      <c r="J36" s="39"/>
    </row>
    <row r="37" spans="1:10" ht="18.899999999999999" customHeight="1">
      <c r="A37" s="241">
        <v>1.5</v>
      </c>
      <c r="B37" s="47" t="s">
        <v>38</v>
      </c>
      <c r="D37" s="43" t="s">
        <v>36</v>
      </c>
      <c r="F37" s="259">
        <f>69.1*0.1</f>
        <v>6.91</v>
      </c>
      <c r="G37" s="245" t="s">
        <v>26</v>
      </c>
      <c r="H37" s="250"/>
      <c r="I37" s="39"/>
      <c r="J37" s="248">
        <f>H37*F37</f>
        <v>0</v>
      </c>
    </row>
    <row r="38" spans="1:10" ht="18.899999999999999" customHeight="1" thickBot="1">
      <c r="A38" s="242"/>
      <c r="B38" s="48" t="s">
        <v>39</v>
      </c>
      <c r="D38" s="45" t="s">
        <v>32</v>
      </c>
      <c r="F38" s="260"/>
      <c r="G38" s="245"/>
      <c r="H38" s="251"/>
      <c r="I38" s="39"/>
      <c r="J38" s="249"/>
    </row>
    <row r="39" spans="1:10" ht="6.9" customHeight="1" thickBot="1">
      <c r="A39" s="49"/>
      <c r="B39" s="50"/>
      <c r="D39" s="32"/>
    </row>
    <row r="40" spans="1:10" ht="18" customHeight="1" thickBot="1">
      <c r="A40" s="41"/>
      <c r="B40" s="33"/>
      <c r="D40" s="32"/>
      <c r="F40" s="228" t="s">
        <v>40</v>
      </c>
      <c r="G40" s="229"/>
      <c r="H40" s="230"/>
      <c r="J40" s="51">
        <f>SUM(J25:J38)</f>
        <v>0</v>
      </c>
    </row>
    <row r="41" spans="1:10" ht="6.9" customHeight="1" thickBot="1">
      <c r="A41" s="41"/>
      <c r="B41" s="33"/>
      <c r="D41" s="32"/>
      <c r="J41" s="52"/>
    </row>
    <row r="42" spans="1:10" ht="18" customHeight="1" thickBot="1">
      <c r="A42" s="34">
        <v>2</v>
      </c>
      <c r="B42" s="261" t="s">
        <v>41</v>
      </c>
      <c r="C42" s="261"/>
      <c r="D42" s="261"/>
      <c r="E42" s="261"/>
      <c r="F42" s="261"/>
      <c r="G42" s="261"/>
      <c r="H42" s="261"/>
      <c r="I42" s="261"/>
      <c r="J42" s="262"/>
    </row>
    <row r="43" spans="1:10" ht="16.8">
      <c r="A43" s="23" t="s">
        <v>42</v>
      </c>
      <c r="B43" s="53"/>
      <c r="D43" s="32"/>
    </row>
    <row r="44" spans="1:10" ht="36" customHeight="1" thickBot="1">
      <c r="A44" s="354" t="s">
        <v>43</v>
      </c>
      <c r="B44" s="354"/>
      <c r="D44" s="32"/>
    </row>
    <row r="45" spans="1:10" ht="4.2" customHeight="1" thickBot="1">
      <c r="A45" s="24"/>
      <c r="B45" s="33"/>
      <c r="D45" s="32"/>
    </row>
    <row r="46" spans="1:10" ht="18.899999999999999" customHeight="1">
      <c r="A46" s="241">
        <v>2.1</v>
      </c>
      <c r="B46" s="54" t="s">
        <v>44</v>
      </c>
      <c r="D46" s="43" t="s">
        <v>30</v>
      </c>
      <c r="F46" s="259">
        <f>0.5*(7.7+9.7+2.8)*2+0.5+18*0.25*0.3</f>
        <v>22.05</v>
      </c>
      <c r="G46" s="245" t="s">
        <v>26</v>
      </c>
      <c r="H46" s="250"/>
      <c r="J46" s="248">
        <f>H46*F46</f>
        <v>0</v>
      </c>
    </row>
    <row r="47" spans="1:10" ht="18.899999999999999" customHeight="1" thickBot="1">
      <c r="A47" s="242"/>
      <c r="B47" s="55" t="s">
        <v>45</v>
      </c>
      <c r="D47" s="45" t="s">
        <v>32</v>
      </c>
      <c r="F47" s="260"/>
      <c r="G47" s="245"/>
      <c r="H47" s="251"/>
      <c r="J47" s="249">
        <f>H47*F47</f>
        <v>0</v>
      </c>
    </row>
    <row r="48" spans="1:10" ht="4.2" customHeight="1" thickBot="1">
      <c r="A48" s="24"/>
      <c r="B48" s="33"/>
      <c r="D48" s="32"/>
      <c r="H48"/>
    </row>
    <row r="49" spans="1:10" ht="18.899999999999999" customHeight="1">
      <c r="A49" s="241">
        <v>2.2000000000000002</v>
      </c>
      <c r="B49" s="54" t="s">
        <v>46</v>
      </c>
      <c r="D49" s="43" t="s">
        <v>30</v>
      </c>
      <c r="F49" s="269">
        <f>69*0.08</f>
        <v>5.5200000000000005</v>
      </c>
      <c r="G49" s="245" t="s">
        <v>26</v>
      </c>
      <c r="H49" s="250"/>
      <c r="J49" s="248">
        <f>H49*F49</f>
        <v>0</v>
      </c>
    </row>
    <row r="50" spans="1:10" ht="18.899999999999999" customHeight="1" thickBot="1">
      <c r="A50" s="242">
        <v>2.2000000000000002</v>
      </c>
      <c r="B50" s="55" t="s">
        <v>47</v>
      </c>
      <c r="D50" s="45" t="s">
        <v>32</v>
      </c>
      <c r="F50" s="270"/>
      <c r="G50" s="245" t="s">
        <v>26</v>
      </c>
      <c r="H50" s="251"/>
      <c r="J50" s="249">
        <f>H50*F50</f>
        <v>0</v>
      </c>
    </row>
    <row r="51" spans="1:10" ht="4.2" customHeight="1" thickBot="1">
      <c r="A51" s="41"/>
      <c r="B51" s="33"/>
      <c r="D51" s="32"/>
      <c r="H51"/>
    </row>
    <row r="52" spans="1:10" ht="16.8">
      <c r="A52" s="241">
        <v>2.2999999999999998</v>
      </c>
      <c r="B52" s="54" t="s">
        <v>48</v>
      </c>
      <c r="D52" s="43" t="s">
        <v>30</v>
      </c>
      <c r="F52" s="269">
        <f>69.1*0.04</f>
        <v>2.7639999999999998</v>
      </c>
      <c r="G52" s="245" t="s">
        <v>26</v>
      </c>
      <c r="H52" s="250"/>
      <c r="J52" s="248">
        <f>H52*F52</f>
        <v>0</v>
      </c>
    </row>
    <row r="53" spans="1:10" ht="17.399999999999999" thickBot="1">
      <c r="A53" s="242">
        <v>2.2999999999999998</v>
      </c>
      <c r="B53" s="55" t="s">
        <v>49</v>
      </c>
      <c r="D53" s="45" t="s">
        <v>32</v>
      </c>
      <c r="F53" s="270"/>
      <c r="G53" s="245" t="s">
        <v>26</v>
      </c>
      <c r="H53" s="251"/>
      <c r="J53" s="249">
        <f>H53*F53</f>
        <v>0</v>
      </c>
    </row>
    <row r="54" spans="1:10" ht="4.2" customHeight="1" thickBot="1">
      <c r="A54" s="41"/>
      <c r="B54" s="33"/>
      <c r="D54" s="32"/>
      <c r="H54"/>
    </row>
    <row r="55" spans="1:10" ht="18.899999999999999" customHeight="1">
      <c r="A55" s="241">
        <v>2.4</v>
      </c>
      <c r="B55" s="54" t="s">
        <v>50</v>
      </c>
      <c r="D55" s="43" t="s">
        <v>30</v>
      </c>
      <c r="F55" s="243">
        <v>1.63</v>
      </c>
      <c r="G55" s="245" t="s">
        <v>26</v>
      </c>
      <c r="H55" s="250"/>
      <c r="J55" s="248">
        <f>H55*F55</f>
        <v>0</v>
      </c>
    </row>
    <row r="56" spans="1:10" ht="18.899999999999999" customHeight="1" thickBot="1">
      <c r="A56" s="242">
        <v>2.4</v>
      </c>
      <c r="B56" s="55" t="s">
        <v>51</v>
      </c>
      <c r="D56" s="45" t="s">
        <v>32</v>
      </c>
      <c r="F56" s="244"/>
      <c r="G56" s="245" t="s">
        <v>26</v>
      </c>
      <c r="H56" s="251"/>
      <c r="J56" s="249">
        <f>H56*F56</f>
        <v>0</v>
      </c>
    </row>
    <row r="57" spans="1:10" ht="4.2" customHeight="1" thickBot="1">
      <c r="A57" s="41"/>
      <c r="B57" s="33"/>
      <c r="D57" s="32"/>
      <c r="H57"/>
    </row>
    <row r="58" spans="1:10" ht="18.899999999999999" customHeight="1">
      <c r="A58" s="241">
        <v>2.5</v>
      </c>
      <c r="B58" s="54" t="s">
        <v>52</v>
      </c>
      <c r="D58" s="43" t="s">
        <v>30</v>
      </c>
      <c r="F58" s="243">
        <v>0.56000000000000005</v>
      </c>
      <c r="G58" s="245" t="s">
        <v>26</v>
      </c>
      <c r="H58" s="250"/>
      <c r="J58" s="248">
        <f>H58*F58</f>
        <v>0</v>
      </c>
    </row>
    <row r="59" spans="1:10" ht="18.899999999999999" customHeight="1" thickBot="1">
      <c r="A59" s="242">
        <v>2.5</v>
      </c>
      <c r="B59" s="55" t="s">
        <v>53</v>
      </c>
      <c r="D59" s="45" t="s">
        <v>32</v>
      </c>
      <c r="F59" s="244"/>
      <c r="G59" s="245" t="s">
        <v>26</v>
      </c>
      <c r="H59" s="251"/>
      <c r="J59" s="249">
        <f>H59*F59</f>
        <v>0</v>
      </c>
    </row>
    <row r="60" spans="1:10" ht="4.2" customHeight="1" thickBot="1">
      <c r="A60" s="41"/>
      <c r="B60" s="33"/>
      <c r="D60" s="32"/>
      <c r="H60"/>
    </row>
    <row r="61" spans="1:10" ht="18.899999999999999" customHeight="1">
      <c r="A61" s="241">
        <v>2.6</v>
      </c>
      <c r="B61" s="54" t="s">
        <v>54</v>
      </c>
      <c r="D61" s="43" t="s">
        <v>30</v>
      </c>
      <c r="F61" s="243">
        <v>0.14000000000000001</v>
      </c>
      <c r="G61" s="245" t="s">
        <v>26</v>
      </c>
      <c r="H61" s="250"/>
      <c r="J61" s="248">
        <f>H61*F61</f>
        <v>0</v>
      </c>
    </row>
    <row r="62" spans="1:10" ht="18.899999999999999" customHeight="1" thickBot="1">
      <c r="A62" s="242">
        <v>2.5</v>
      </c>
      <c r="B62" s="55" t="s">
        <v>55</v>
      </c>
      <c r="D62" s="45" t="s">
        <v>32</v>
      </c>
      <c r="F62" s="244"/>
      <c r="G62" s="245" t="s">
        <v>26</v>
      </c>
      <c r="H62" s="251"/>
      <c r="J62" s="249">
        <f>H62*F62</f>
        <v>0</v>
      </c>
    </row>
    <row r="63" spans="1:10" ht="4.2" customHeight="1" thickBot="1">
      <c r="A63" s="41"/>
      <c r="B63" s="33"/>
      <c r="D63" s="32"/>
      <c r="H63"/>
    </row>
    <row r="64" spans="1:10" ht="18.899999999999999" customHeight="1">
      <c r="A64" s="241">
        <v>2.7</v>
      </c>
      <c r="B64" s="54" t="s">
        <v>56</v>
      </c>
      <c r="D64" s="43" t="s">
        <v>30</v>
      </c>
      <c r="F64" s="243">
        <v>4.21</v>
      </c>
      <c r="G64" s="245" t="s">
        <v>26</v>
      </c>
      <c r="H64" s="250"/>
      <c r="J64" s="248">
        <f>H64*F64</f>
        <v>0</v>
      </c>
    </row>
    <row r="65" spans="1:10" ht="18.899999999999999" customHeight="1" thickBot="1">
      <c r="A65" s="242">
        <v>2.5</v>
      </c>
      <c r="B65" s="55" t="s">
        <v>57</v>
      </c>
      <c r="D65" s="45" t="s">
        <v>32</v>
      </c>
      <c r="F65" s="244"/>
      <c r="G65" s="245" t="s">
        <v>26</v>
      </c>
      <c r="H65" s="251"/>
      <c r="J65" s="249">
        <f>H65*F65</f>
        <v>0</v>
      </c>
    </row>
    <row r="66" spans="1:10" ht="4.2" customHeight="1" thickBot="1">
      <c r="A66" s="41"/>
      <c r="B66" s="56"/>
      <c r="D66" s="32"/>
      <c r="H66"/>
    </row>
    <row r="67" spans="1:10" ht="37.200000000000003" customHeight="1">
      <c r="A67" s="241">
        <v>2.8</v>
      </c>
      <c r="B67" s="54" t="s">
        <v>58</v>
      </c>
      <c r="D67" s="43" t="s">
        <v>30</v>
      </c>
      <c r="F67" s="243">
        <v>6.35</v>
      </c>
      <c r="G67" s="245" t="s">
        <v>26</v>
      </c>
      <c r="H67" s="250"/>
      <c r="J67" s="248">
        <f>H67*F67</f>
        <v>0</v>
      </c>
    </row>
    <row r="68" spans="1:10" ht="36.6" customHeight="1" thickBot="1">
      <c r="A68" s="242">
        <v>2.7</v>
      </c>
      <c r="B68" s="55" t="s">
        <v>59</v>
      </c>
      <c r="D68" s="45" t="s">
        <v>32</v>
      </c>
      <c r="F68" s="244"/>
      <c r="G68" s="245" t="s">
        <v>26</v>
      </c>
      <c r="H68" s="251"/>
      <c r="J68" s="249">
        <f>H68*F68</f>
        <v>0</v>
      </c>
    </row>
    <row r="69" spans="1:10" ht="6.9" customHeight="1" thickBot="1">
      <c r="A69" s="41"/>
      <c r="B69" s="57"/>
      <c r="D69" s="32"/>
    </row>
    <row r="70" spans="1:10" ht="18" customHeight="1" thickBot="1">
      <c r="A70" s="41"/>
      <c r="B70" s="57"/>
      <c r="D70" s="32"/>
      <c r="F70" s="228" t="s">
        <v>60</v>
      </c>
      <c r="G70" s="229"/>
      <c r="H70" s="230"/>
      <c r="J70" s="51">
        <f>SUM(J46:J69)</f>
        <v>0</v>
      </c>
    </row>
    <row r="71" spans="1:10" ht="6.9" customHeight="1" thickBot="1">
      <c r="A71" s="41"/>
      <c r="B71" s="57"/>
      <c r="D71" s="32"/>
      <c r="F71" s="58"/>
      <c r="G71" s="58"/>
      <c r="H71" s="58"/>
      <c r="J71" s="59"/>
    </row>
    <row r="72" spans="1:10" ht="18" customHeight="1" thickBot="1">
      <c r="A72" s="34">
        <v>3</v>
      </c>
      <c r="B72" s="261" t="s">
        <v>61</v>
      </c>
      <c r="C72" s="261"/>
      <c r="D72" s="261"/>
      <c r="E72" s="261"/>
      <c r="F72" s="261"/>
      <c r="G72" s="261"/>
      <c r="H72" s="261"/>
      <c r="I72" s="261"/>
      <c r="J72" s="262"/>
    </row>
    <row r="73" spans="1:10" ht="9.9" customHeight="1" thickBot="1">
      <c r="A73" s="41"/>
      <c r="B73" s="33"/>
      <c r="D73" s="32"/>
    </row>
    <row r="74" spans="1:10" ht="20.100000000000001" customHeight="1">
      <c r="A74" s="264"/>
      <c r="B74" s="35" t="s">
        <v>62</v>
      </c>
    </row>
    <row r="75" spans="1:10" ht="20.100000000000001" customHeight="1" thickBot="1">
      <c r="A75" s="265"/>
      <c r="B75" s="60" t="s">
        <v>63</v>
      </c>
    </row>
    <row r="76" spans="1:10" ht="18" customHeight="1">
      <c r="A76" s="61">
        <v>3.1</v>
      </c>
      <c r="B76" s="62" t="s">
        <v>64</v>
      </c>
      <c r="C76" s="46"/>
      <c r="D76" s="266" t="s">
        <v>65</v>
      </c>
      <c r="F76" s="63">
        <v>15</v>
      </c>
      <c r="G76" s="2" t="s">
        <v>26</v>
      </c>
      <c r="H76" s="189"/>
      <c r="J76" s="67">
        <f t="shared" ref="J76:J83" si="0">H76*F76</f>
        <v>0</v>
      </c>
    </row>
    <row r="77" spans="1:10" ht="18" customHeight="1">
      <c r="A77" s="65">
        <v>3.2</v>
      </c>
      <c r="B77" s="66" t="s">
        <v>66</v>
      </c>
      <c r="D77" s="267"/>
      <c r="F77" s="63">
        <v>501</v>
      </c>
      <c r="G77" s="2" t="s">
        <v>26</v>
      </c>
      <c r="H77" s="189"/>
      <c r="J77" s="67">
        <f t="shared" si="0"/>
        <v>0</v>
      </c>
    </row>
    <row r="78" spans="1:10" ht="18" customHeight="1">
      <c r="A78" s="65">
        <v>3.3</v>
      </c>
      <c r="B78" s="66" t="s">
        <v>67</v>
      </c>
      <c r="D78" s="267"/>
      <c r="F78" s="63">
        <v>191</v>
      </c>
      <c r="G78" s="2" t="s">
        <v>26</v>
      </c>
      <c r="H78" s="189"/>
      <c r="J78" s="67">
        <f t="shared" si="0"/>
        <v>0</v>
      </c>
    </row>
    <row r="79" spans="1:10" ht="18" customHeight="1">
      <c r="A79" s="65">
        <v>3.4</v>
      </c>
      <c r="B79" s="66" t="s">
        <v>68</v>
      </c>
      <c r="D79" s="267"/>
      <c r="F79" s="63">
        <v>76</v>
      </c>
      <c r="G79" s="2" t="s">
        <v>26</v>
      </c>
      <c r="H79" s="189"/>
      <c r="J79" s="67">
        <f t="shared" si="0"/>
        <v>0</v>
      </c>
    </row>
    <row r="80" spans="1:10" ht="18" customHeight="1">
      <c r="A80" s="65">
        <v>3.5</v>
      </c>
      <c r="B80" s="66" t="s">
        <v>69</v>
      </c>
      <c r="D80" s="267"/>
      <c r="F80" s="63">
        <f>750-540</f>
        <v>210</v>
      </c>
      <c r="G80" s="2" t="s">
        <v>26</v>
      </c>
      <c r="H80" s="189"/>
      <c r="J80" s="67">
        <f t="shared" si="0"/>
        <v>0</v>
      </c>
    </row>
    <row r="81" spans="1:10" ht="18" customHeight="1">
      <c r="A81" s="65">
        <v>3.6</v>
      </c>
      <c r="B81" s="66" t="s">
        <v>70</v>
      </c>
      <c r="D81" s="267"/>
      <c r="F81" s="63">
        <f>1242-720</f>
        <v>522</v>
      </c>
      <c r="G81" s="2" t="s">
        <v>26</v>
      </c>
      <c r="H81" s="189"/>
      <c r="J81" s="67">
        <f t="shared" si="0"/>
        <v>0</v>
      </c>
    </row>
    <row r="82" spans="1:10" ht="18" customHeight="1">
      <c r="A82" s="65">
        <v>3.7</v>
      </c>
      <c r="B82" s="66" t="s">
        <v>71</v>
      </c>
      <c r="D82" s="267"/>
      <c r="F82" s="63">
        <v>226</v>
      </c>
      <c r="G82" s="2" t="s">
        <v>26</v>
      </c>
      <c r="H82" s="189"/>
      <c r="J82" s="67">
        <f t="shared" si="0"/>
        <v>0</v>
      </c>
    </row>
    <row r="83" spans="1:10" ht="18" customHeight="1">
      <c r="A83" s="65">
        <v>3.8</v>
      </c>
      <c r="B83" s="66" t="s">
        <v>72</v>
      </c>
      <c r="D83" s="268"/>
      <c r="F83" s="63">
        <v>52</v>
      </c>
      <c r="G83" s="2" t="s">
        <v>26</v>
      </c>
      <c r="H83" s="189"/>
      <c r="J83" s="67">
        <f t="shared" si="0"/>
        <v>0</v>
      </c>
    </row>
    <row r="84" spans="1:10" ht="6.9" customHeight="1" thickBot="1">
      <c r="A84" s="41"/>
      <c r="B84" s="33"/>
      <c r="D84" s="32"/>
    </row>
    <row r="85" spans="1:10" ht="24" customHeight="1" thickBot="1">
      <c r="A85" s="41"/>
      <c r="B85" s="33"/>
      <c r="D85" s="32"/>
      <c r="F85" s="228" t="s">
        <v>73</v>
      </c>
      <c r="G85" s="229"/>
      <c r="H85" s="230"/>
      <c r="J85" s="51">
        <f>SUM(J76:J84)</f>
        <v>0</v>
      </c>
    </row>
    <row r="86" spans="1:10" ht="6.9" customHeight="1" thickBot="1">
      <c r="A86" s="41"/>
      <c r="B86" s="33"/>
      <c r="D86" s="32"/>
    </row>
    <row r="87" spans="1:10" ht="18" customHeight="1" thickBot="1">
      <c r="A87" s="34">
        <v>4</v>
      </c>
      <c r="B87" s="239" t="s">
        <v>74</v>
      </c>
      <c r="C87" s="239"/>
      <c r="D87" s="239"/>
      <c r="E87" s="239"/>
      <c r="F87" s="239"/>
      <c r="G87" s="239"/>
      <c r="H87" s="239"/>
      <c r="I87" s="239"/>
      <c r="J87" s="240"/>
    </row>
    <row r="88" spans="1:10" ht="4.2" customHeight="1" thickBot="1">
      <c r="A88" s="41"/>
      <c r="B88" s="33"/>
      <c r="D88" s="32"/>
    </row>
    <row r="89" spans="1:10" ht="18.899999999999999" customHeight="1">
      <c r="A89" s="241">
        <v>4.0999999999999996</v>
      </c>
      <c r="B89" s="54" t="s">
        <v>360</v>
      </c>
      <c r="D89" s="43" t="s">
        <v>30</v>
      </c>
      <c r="F89" s="259">
        <f>(6+4.3+3+4+8.1)*2.8*0.1-6*1.8*0.1+((8*2+9.4*2)*2.8-6*1.3*1.5-2*0.9*2.1-0.6*0.6)*0.1</f>
        <v>14.191999999999997</v>
      </c>
      <c r="G89" s="245" t="s">
        <v>26</v>
      </c>
      <c r="H89" s="250"/>
      <c r="J89" s="248">
        <f>H89*F89</f>
        <v>0</v>
      </c>
    </row>
    <row r="90" spans="1:10" ht="18.899999999999999" customHeight="1" thickBot="1">
      <c r="A90" s="242">
        <v>4.0999999999999996</v>
      </c>
      <c r="B90" s="55" t="s">
        <v>76</v>
      </c>
      <c r="D90" s="45" t="s">
        <v>32</v>
      </c>
      <c r="F90" s="260"/>
      <c r="G90" s="245" t="s">
        <v>26</v>
      </c>
      <c r="H90" s="251"/>
      <c r="J90" s="249">
        <f>H90*F90</f>
        <v>0</v>
      </c>
    </row>
    <row r="91" spans="1:10" ht="4.2" customHeight="1" thickBot="1">
      <c r="A91" s="41"/>
      <c r="B91" s="33"/>
      <c r="D91" s="32"/>
      <c r="F91" s="68"/>
      <c r="H91" s="190"/>
      <c r="J91" s="69"/>
    </row>
    <row r="92" spans="1:10" ht="18.899999999999999" customHeight="1">
      <c r="A92" s="241">
        <v>4.2</v>
      </c>
      <c r="B92" s="54" t="s">
        <v>77</v>
      </c>
      <c r="D92" s="43" t="s">
        <v>30</v>
      </c>
      <c r="F92" s="259">
        <f>((10*2+7.76*2)*3-6*1.2*1.5-2*0.9*2.2-0.6*0.6)*0.12+5.6*0.15*0.12+2.8*0.4*0.4</f>
        <v>11.521599999999999</v>
      </c>
      <c r="G92" s="245" t="s">
        <v>26</v>
      </c>
      <c r="H92" s="250"/>
      <c r="J92" s="248">
        <f>H92*F92</f>
        <v>0</v>
      </c>
    </row>
    <row r="93" spans="1:10" ht="18.899999999999999" customHeight="1" thickBot="1">
      <c r="A93" s="242">
        <v>4.0999999999999996</v>
      </c>
      <c r="B93" s="55" t="s">
        <v>78</v>
      </c>
      <c r="D93" s="45" t="s">
        <v>32</v>
      </c>
      <c r="F93" s="260"/>
      <c r="G93" s="245" t="s">
        <v>26</v>
      </c>
      <c r="H93" s="251"/>
      <c r="J93" s="249">
        <f>H93*F93</f>
        <v>0</v>
      </c>
    </row>
    <row r="94" spans="1:10" ht="6.9" customHeight="1" thickBot="1">
      <c r="A94" s="49"/>
      <c r="B94" s="70"/>
      <c r="D94" s="32"/>
      <c r="F94" s="68"/>
    </row>
    <row r="95" spans="1:10" ht="18" customHeight="1" thickBot="1">
      <c r="A95" s="41"/>
      <c r="B95" s="57"/>
      <c r="D95" s="32"/>
      <c r="F95" s="228" t="s">
        <v>79</v>
      </c>
      <c r="G95" s="229"/>
      <c r="H95" s="230"/>
      <c r="J95" s="51">
        <f>SUM(J89:J93)</f>
        <v>0</v>
      </c>
    </row>
    <row r="96" spans="1:10" ht="6.9" customHeight="1" thickBot="1">
      <c r="A96" s="41"/>
      <c r="B96" s="33"/>
      <c r="D96" s="32"/>
    </row>
    <row r="97" spans="1:10" ht="18" customHeight="1" thickBot="1">
      <c r="A97" s="34">
        <v>5</v>
      </c>
      <c r="B97" s="261" t="s">
        <v>80</v>
      </c>
      <c r="C97" s="261"/>
      <c r="D97" s="261"/>
      <c r="E97" s="261"/>
      <c r="F97" s="261"/>
      <c r="G97" s="261"/>
      <c r="H97" s="261"/>
      <c r="I97" s="261"/>
      <c r="J97" s="262"/>
    </row>
    <row r="98" spans="1:10" ht="9.9" customHeight="1" thickBot="1">
      <c r="A98" s="24"/>
      <c r="B98" s="33"/>
      <c r="D98" s="32"/>
    </row>
    <row r="99" spans="1:10" ht="18.899999999999999" customHeight="1">
      <c r="A99" s="241">
        <v>5.0999999999999996</v>
      </c>
      <c r="B99" s="54" t="s">
        <v>361</v>
      </c>
      <c r="D99" s="43" t="s">
        <v>30</v>
      </c>
      <c r="F99" s="243">
        <v>3.6</v>
      </c>
      <c r="G99" s="245" t="s">
        <v>26</v>
      </c>
      <c r="H99" s="250"/>
      <c r="J99" s="248">
        <f>H99*F99</f>
        <v>0</v>
      </c>
    </row>
    <row r="100" spans="1:10" ht="18.899999999999999" customHeight="1" thickBot="1">
      <c r="A100" s="242">
        <v>5.0999999999999996</v>
      </c>
      <c r="B100" s="55" t="s">
        <v>82</v>
      </c>
      <c r="D100" s="45" t="s">
        <v>32</v>
      </c>
      <c r="F100" s="244"/>
      <c r="G100" s="245" t="s">
        <v>26</v>
      </c>
      <c r="H100" s="251"/>
      <c r="J100" s="249">
        <f>H100*F100</f>
        <v>0</v>
      </c>
    </row>
    <row r="101" spans="1:10" ht="4.2" customHeight="1" thickBot="1">
      <c r="A101" s="24"/>
      <c r="B101" s="71"/>
      <c r="D101" s="32"/>
      <c r="H101"/>
    </row>
    <row r="102" spans="1:10" ht="18.899999999999999" customHeight="1">
      <c r="A102" s="241">
        <v>5.2</v>
      </c>
      <c r="B102" s="54" t="s">
        <v>362</v>
      </c>
      <c r="D102" s="43" t="s">
        <v>30</v>
      </c>
      <c r="F102" s="243">
        <v>1.6</v>
      </c>
      <c r="G102" s="245" t="s">
        <v>26</v>
      </c>
      <c r="H102" s="250"/>
      <c r="J102" s="248">
        <f>H102*F102</f>
        <v>0</v>
      </c>
    </row>
    <row r="103" spans="1:10" ht="18.899999999999999" customHeight="1" thickBot="1">
      <c r="A103" s="242">
        <v>5.2</v>
      </c>
      <c r="B103" s="55" t="s">
        <v>363</v>
      </c>
      <c r="D103" s="45" t="s">
        <v>32</v>
      </c>
      <c r="F103" s="244"/>
      <c r="G103" s="245" t="s">
        <v>26</v>
      </c>
      <c r="H103" s="251"/>
      <c r="J103" s="249">
        <f>H103*F103</f>
        <v>0</v>
      </c>
    </row>
    <row r="104" spans="1:10" ht="4.2" customHeight="1" thickBot="1">
      <c r="A104" s="41"/>
      <c r="B104" s="72"/>
      <c r="D104" s="73"/>
      <c r="F104" s="32"/>
      <c r="G104" s="32"/>
      <c r="H104" s="191"/>
      <c r="J104" s="74"/>
    </row>
    <row r="105" spans="1:10" s="75" customFormat="1" ht="18.899999999999999" customHeight="1">
      <c r="A105" s="241">
        <v>5.2</v>
      </c>
      <c r="B105" s="54" t="s">
        <v>85</v>
      </c>
      <c r="D105" s="76" t="s">
        <v>86</v>
      </c>
      <c r="F105" s="254">
        <v>1</v>
      </c>
      <c r="G105" s="256" t="s">
        <v>26</v>
      </c>
      <c r="H105" s="250"/>
      <c r="J105" s="248">
        <f>H105*F105</f>
        <v>0</v>
      </c>
    </row>
    <row r="106" spans="1:10" s="75" customFormat="1" ht="18.899999999999999" customHeight="1" thickBot="1">
      <c r="A106" s="242">
        <v>5.2</v>
      </c>
      <c r="B106" s="55" t="s">
        <v>87</v>
      </c>
      <c r="D106" s="77" t="s">
        <v>88</v>
      </c>
      <c r="F106" s="255"/>
      <c r="G106" s="256" t="s">
        <v>26</v>
      </c>
      <c r="H106" s="251"/>
      <c r="J106" s="249">
        <f>H106*F106</f>
        <v>0</v>
      </c>
    </row>
    <row r="107" spans="1:10" s="75" customFormat="1" ht="4.2" customHeight="1" thickBot="1">
      <c r="A107" s="24"/>
      <c r="B107" s="78"/>
      <c r="D107" s="79"/>
      <c r="H107" s="192"/>
    </row>
    <row r="108" spans="1:10" s="75" customFormat="1" ht="18.75" customHeight="1">
      <c r="A108" s="241">
        <v>5.3</v>
      </c>
      <c r="B108" s="54" t="s">
        <v>89</v>
      </c>
      <c r="D108" s="76" t="s">
        <v>90</v>
      </c>
      <c r="F108" s="254">
        <v>112</v>
      </c>
      <c r="G108" s="256" t="s">
        <v>26</v>
      </c>
      <c r="H108" s="250"/>
      <c r="J108" s="248">
        <f>H108*F108</f>
        <v>0</v>
      </c>
    </row>
    <row r="109" spans="1:10" s="75" customFormat="1" ht="19.2" customHeight="1" thickBot="1">
      <c r="A109" s="242">
        <v>5.3</v>
      </c>
      <c r="B109" s="55" t="s">
        <v>91</v>
      </c>
      <c r="D109" s="80" t="s">
        <v>92</v>
      </c>
      <c r="F109" s="255"/>
      <c r="G109" s="256" t="s">
        <v>26</v>
      </c>
      <c r="H109" s="251"/>
      <c r="J109" s="249">
        <f>H109*F109</f>
        <v>0</v>
      </c>
    </row>
    <row r="110" spans="1:10" s="75" customFormat="1" ht="4.2" customHeight="1" thickBot="1">
      <c r="A110" s="24"/>
      <c r="B110" s="81"/>
      <c r="D110" s="79"/>
      <c r="H110" s="192"/>
    </row>
    <row r="111" spans="1:10" s="75" customFormat="1" ht="18.75" customHeight="1">
      <c r="A111" s="241">
        <v>5.4</v>
      </c>
      <c r="B111" s="54" t="s">
        <v>93</v>
      </c>
      <c r="D111" s="76" t="s">
        <v>94</v>
      </c>
      <c r="F111" s="254">
        <f>6.8*4+2</f>
        <v>29.2</v>
      </c>
      <c r="G111" s="256" t="s">
        <v>26</v>
      </c>
      <c r="H111" s="250"/>
      <c r="J111" s="248">
        <f>H111*F111</f>
        <v>0</v>
      </c>
    </row>
    <row r="112" spans="1:10" s="75" customFormat="1" ht="18.75" customHeight="1" thickBot="1">
      <c r="A112" s="242">
        <v>10.1</v>
      </c>
      <c r="B112" s="55" t="s">
        <v>95</v>
      </c>
      <c r="D112" s="77" t="s">
        <v>96</v>
      </c>
      <c r="F112" s="255"/>
      <c r="G112" s="256" t="s">
        <v>26</v>
      </c>
      <c r="H112" s="251"/>
      <c r="J112" s="249">
        <f>H112*F112</f>
        <v>0</v>
      </c>
    </row>
    <row r="113" spans="1:10" s="75" customFormat="1" ht="4.2" customHeight="1" thickBot="1">
      <c r="A113" s="24"/>
      <c r="B113" s="81"/>
      <c r="D113" s="79"/>
      <c r="H113" s="192"/>
    </row>
    <row r="114" spans="1:10" s="75" customFormat="1" ht="18.600000000000001" customHeight="1">
      <c r="A114" s="241">
        <v>5.6</v>
      </c>
      <c r="B114" s="54" t="s">
        <v>97</v>
      </c>
      <c r="D114" s="76" t="s">
        <v>86</v>
      </c>
      <c r="F114" s="254">
        <v>4</v>
      </c>
      <c r="G114" s="256" t="s">
        <v>26</v>
      </c>
      <c r="H114" s="250"/>
      <c r="J114" s="248">
        <f>H114*F114</f>
        <v>0</v>
      </c>
    </row>
    <row r="115" spans="1:10" s="75" customFormat="1" ht="17.399999999999999" thickBot="1">
      <c r="A115" s="242">
        <v>10.199999999999999</v>
      </c>
      <c r="B115" s="55" t="s">
        <v>98</v>
      </c>
      <c r="D115" s="77" t="s">
        <v>99</v>
      </c>
      <c r="F115" s="255"/>
      <c r="G115" s="256" t="s">
        <v>26</v>
      </c>
      <c r="H115" s="251"/>
      <c r="J115" s="249">
        <f>H115*F115</f>
        <v>0</v>
      </c>
    </row>
    <row r="116" spans="1:10" s="75" customFormat="1" ht="4.2" customHeight="1" thickBot="1">
      <c r="A116" s="24"/>
      <c r="B116" s="81"/>
      <c r="D116" s="79"/>
      <c r="H116" s="192"/>
    </row>
    <row r="117" spans="1:10" s="75" customFormat="1" ht="16.8">
      <c r="A117" s="241">
        <v>5.7</v>
      </c>
      <c r="B117" s="54" t="s">
        <v>364</v>
      </c>
      <c r="D117" s="76" t="s">
        <v>94</v>
      </c>
      <c r="F117" s="254">
        <v>40</v>
      </c>
      <c r="G117" s="256" t="s">
        <v>26</v>
      </c>
      <c r="H117" s="250"/>
      <c r="J117" s="248">
        <f>H117*F117</f>
        <v>0</v>
      </c>
    </row>
    <row r="118" spans="1:10" s="75" customFormat="1" ht="17.399999999999999" thickBot="1">
      <c r="A118" s="242">
        <v>10.199999999999999</v>
      </c>
      <c r="B118" s="55" t="s">
        <v>365</v>
      </c>
      <c r="D118" s="77" t="s">
        <v>96</v>
      </c>
      <c r="F118" s="255"/>
      <c r="G118" s="256" t="s">
        <v>26</v>
      </c>
      <c r="H118" s="251"/>
      <c r="J118" s="249">
        <f>H118*F118</f>
        <v>0</v>
      </c>
    </row>
    <row r="119" spans="1:10" s="75" customFormat="1" ht="5.4" customHeight="1" thickBot="1">
      <c r="A119" s="24"/>
      <c r="B119" s="81"/>
      <c r="D119" s="79"/>
      <c r="H119" s="192"/>
    </row>
    <row r="120" spans="1:10" s="75" customFormat="1" ht="17.25" customHeight="1">
      <c r="A120" s="241">
        <v>5.8</v>
      </c>
      <c r="B120" s="54" t="s">
        <v>102</v>
      </c>
      <c r="D120" s="76" t="s">
        <v>94</v>
      </c>
      <c r="F120" s="254">
        <v>14</v>
      </c>
      <c r="G120" s="256" t="s">
        <v>26</v>
      </c>
      <c r="H120" s="250"/>
      <c r="J120" s="248">
        <f>H120*F120</f>
        <v>0</v>
      </c>
    </row>
    <row r="121" spans="1:10" s="75" customFormat="1" ht="17.399999999999999" thickBot="1">
      <c r="A121" s="242">
        <v>10.199999999999999</v>
      </c>
      <c r="B121" s="55" t="s">
        <v>103</v>
      </c>
      <c r="D121" s="77" t="s">
        <v>96</v>
      </c>
      <c r="F121" s="255"/>
      <c r="G121" s="256" t="s">
        <v>26</v>
      </c>
      <c r="H121" s="251"/>
      <c r="J121" s="249">
        <f>H121*F121</f>
        <v>0</v>
      </c>
    </row>
    <row r="122" spans="1:10" s="75" customFormat="1" ht="4.2" customHeight="1" thickBot="1">
      <c r="A122" s="24"/>
      <c r="B122" s="81"/>
      <c r="D122" s="79"/>
      <c r="H122" s="192"/>
    </row>
    <row r="123" spans="1:10" s="75" customFormat="1" ht="17.25" customHeight="1">
      <c r="A123" s="252">
        <v>5.9</v>
      </c>
      <c r="B123" s="82" t="s">
        <v>104</v>
      </c>
      <c r="D123" s="76" t="s">
        <v>94</v>
      </c>
      <c r="F123" s="254">
        <v>8</v>
      </c>
      <c r="G123" s="256" t="s">
        <v>26</v>
      </c>
      <c r="H123" s="250"/>
      <c r="J123" s="248">
        <f>H123*F123</f>
        <v>0</v>
      </c>
    </row>
    <row r="124" spans="1:10" s="75" customFormat="1" ht="17.399999999999999" thickBot="1">
      <c r="A124" s="253">
        <v>10.199999999999999</v>
      </c>
      <c r="B124" s="55" t="s">
        <v>105</v>
      </c>
      <c r="D124" s="77" t="s">
        <v>96</v>
      </c>
      <c r="F124" s="255"/>
      <c r="G124" s="256" t="s">
        <v>26</v>
      </c>
      <c r="H124" s="251"/>
      <c r="J124" s="249">
        <f>H124*F124</f>
        <v>0</v>
      </c>
    </row>
    <row r="125" spans="1:10" s="75" customFormat="1" ht="4.2" customHeight="1" thickBot="1">
      <c r="A125" s="24"/>
      <c r="B125" s="81"/>
      <c r="D125" s="79"/>
      <c r="H125" s="192"/>
    </row>
    <row r="126" spans="1:10" s="75" customFormat="1" ht="17.25" customHeight="1">
      <c r="A126" s="257">
        <v>5.0999999999999996</v>
      </c>
      <c r="B126" s="54" t="s">
        <v>106</v>
      </c>
      <c r="D126" s="76" t="s">
        <v>94</v>
      </c>
      <c r="F126" s="254">
        <v>7.4</v>
      </c>
      <c r="G126" s="256" t="s">
        <v>26</v>
      </c>
      <c r="H126" s="250"/>
      <c r="J126" s="248">
        <f>H126*F126</f>
        <v>0</v>
      </c>
    </row>
    <row r="127" spans="1:10" s="75" customFormat="1" ht="34.200000000000003" thickBot="1">
      <c r="A127" s="258">
        <v>10.199999999999999</v>
      </c>
      <c r="B127" s="55" t="s">
        <v>107</v>
      </c>
      <c r="D127" s="77" t="s">
        <v>96</v>
      </c>
      <c r="F127" s="255"/>
      <c r="G127" s="256" t="s">
        <v>26</v>
      </c>
      <c r="H127" s="251"/>
      <c r="J127" s="249">
        <f>H127*F127</f>
        <v>0</v>
      </c>
    </row>
    <row r="128" spans="1:10" ht="6.9" customHeight="1" thickBot="1">
      <c r="A128" s="49"/>
      <c r="B128" s="70"/>
      <c r="D128" s="32"/>
    </row>
    <row r="129" spans="1:10" ht="18" customHeight="1" thickBot="1">
      <c r="A129" s="24"/>
      <c r="B129" s="33"/>
      <c r="D129" s="32"/>
      <c r="F129" s="228" t="s">
        <v>108</v>
      </c>
      <c r="G129" s="229"/>
      <c r="H129" s="230"/>
      <c r="J129" s="51">
        <f>SUM(J99:J127)</f>
        <v>0</v>
      </c>
    </row>
    <row r="130" spans="1:10" ht="5.0999999999999996" customHeight="1" thickBot="1">
      <c r="A130" s="24"/>
      <c r="B130" s="33"/>
      <c r="D130" s="32"/>
      <c r="F130" s="83"/>
      <c r="G130" s="83"/>
      <c r="H130" s="83"/>
      <c r="J130" s="84"/>
    </row>
    <row r="131" spans="1:10" ht="18" customHeight="1" thickBot="1">
      <c r="A131" s="34">
        <v>6</v>
      </c>
      <c r="B131" s="263" t="s">
        <v>109</v>
      </c>
      <c r="C131" s="239"/>
      <c r="D131" s="239"/>
      <c r="E131" s="239"/>
      <c r="F131" s="239"/>
      <c r="G131" s="239"/>
      <c r="H131" s="239"/>
      <c r="I131" s="239"/>
      <c r="J131" s="240"/>
    </row>
    <row r="132" spans="1:10" ht="4.2" customHeight="1" thickBot="1">
      <c r="A132" s="24"/>
      <c r="B132" s="33"/>
      <c r="D132" s="32"/>
    </row>
    <row r="133" spans="1:10" ht="18.899999999999999" customHeight="1">
      <c r="A133" s="241">
        <v>6.1</v>
      </c>
      <c r="B133" s="54" t="s">
        <v>110</v>
      </c>
      <c r="D133" s="43" t="s">
        <v>111</v>
      </c>
      <c r="F133" s="243">
        <v>217</v>
      </c>
      <c r="G133" s="245" t="s">
        <v>26</v>
      </c>
      <c r="H133" s="250"/>
      <c r="J133" s="248">
        <f>H133*F133</f>
        <v>0</v>
      </c>
    </row>
    <row r="134" spans="1:10" ht="18.899999999999999" customHeight="1" thickBot="1">
      <c r="A134" s="242">
        <v>6.1</v>
      </c>
      <c r="B134" s="55" t="s">
        <v>112</v>
      </c>
      <c r="D134" s="45" t="s">
        <v>113</v>
      </c>
      <c r="F134" s="244"/>
      <c r="G134" s="245" t="s">
        <v>26</v>
      </c>
      <c r="H134" s="251"/>
      <c r="J134" s="249">
        <f>H134*F134</f>
        <v>0</v>
      </c>
    </row>
    <row r="135" spans="1:10" ht="4.2" customHeight="1" thickBot="1">
      <c r="A135" s="24"/>
      <c r="B135" s="33"/>
      <c r="D135" s="32"/>
      <c r="H135" s="192"/>
      <c r="J135" s="75"/>
    </row>
    <row r="136" spans="1:10" ht="18.899999999999999" customHeight="1">
      <c r="A136" s="241">
        <v>6.2</v>
      </c>
      <c r="B136" s="54" t="s">
        <v>114</v>
      </c>
      <c r="D136" s="43" t="s">
        <v>94</v>
      </c>
      <c r="F136" s="243">
        <f>6*5.4+2.4+5.3*2</f>
        <v>45.400000000000006</v>
      </c>
      <c r="G136" s="245" t="s">
        <v>26</v>
      </c>
      <c r="H136" s="250"/>
      <c r="J136" s="248">
        <f>H136*F136</f>
        <v>0</v>
      </c>
    </row>
    <row r="137" spans="1:10" ht="18.899999999999999" customHeight="1" thickBot="1">
      <c r="A137" s="242">
        <v>6.1</v>
      </c>
      <c r="B137" s="55" t="s">
        <v>115</v>
      </c>
      <c r="D137" s="77" t="s">
        <v>96</v>
      </c>
      <c r="F137" s="244"/>
      <c r="G137" s="245" t="s">
        <v>26</v>
      </c>
      <c r="H137" s="251"/>
      <c r="J137" s="249">
        <f>H137*F137</f>
        <v>0</v>
      </c>
    </row>
    <row r="138" spans="1:10" ht="6" customHeight="1" thickBot="1">
      <c r="A138" s="41"/>
      <c r="B138" s="72"/>
      <c r="D138" s="73"/>
      <c r="F138" s="32"/>
      <c r="G138" s="32"/>
      <c r="H138" s="74"/>
      <c r="J138" s="74"/>
    </row>
    <row r="139" spans="1:10" ht="18" customHeight="1" thickBot="1">
      <c r="A139" s="41"/>
      <c r="B139" s="57"/>
      <c r="D139" s="32"/>
      <c r="F139" s="228" t="s">
        <v>116</v>
      </c>
      <c r="G139" s="229"/>
      <c r="H139" s="230"/>
      <c r="J139" s="51">
        <f>SUM(J133:J137)</f>
        <v>0</v>
      </c>
    </row>
    <row r="140" spans="1:10" ht="6.9" customHeight="1" thickBot="1">
      <c r="A140" s="24"/>
      <c r="B140" s="33"/>
      <c r="D140" s="32"/>
    </row>
    <row r="141" spans="1:10" ht="18" customHeight="1" thickBot="1">
      <c r="A141" s="85">
        <v>7</v>
      </c>
      <c r="B141" s="86" t="s">
        <v>117</v>
      </c>
      <c r="C141" s="87"/>
      <c r="D141" s="88"/>
      <c r="E141" s="87"/>
      <c r="F141" s="87"/>
      <c r="G141" s="87"/>
      <c r="H141" s="87"/>
      <c r="I141" s="87"/>
      <c r="J141" s="89"/>
    </row>
    <row r="142" spans="1:10" ht="4.2" customHeight="1" thickBot="1">
      <c r="A142" s="24"/>
      <c r="B142" s="33"/>
      <c r="D142" s="32"/>
    </row>
    <row r="143" spans="1:10" ht="18.899999999999999" customHeight="1">
      <c r="A143" s="241">
        <v>7.1</v>
      </c>
      <c r="B143" s="54" t="s">
        <v>118</v>
      </c>
      <c r="D143" s="43" t="s">
        <v>111</v>
      </c>
      <c r="F143" s="243">
        <v>80</v>
      </c>
      <c r="G143" s="245" t="s">
        <v>26</v>
      </c>
      <c r="H143" s="250"/>
      <c r="J143" s="248">
        <f>H143*F143</f>
        <v>0</v>
      </c>
    </row>
    <row r="144" spans="1:10" ht="20.399999999999999" customHeight="1" thickBot="1">
      <c r="A144" s="242">
        <v>7.1</v>
      </c>
      <c r="B144" s="55" t="s">
        <v>119</v>
      </c>
      <c r="D144" s="45" t="s">
        <v>113</v>
      </c>
      <c r="F144" s="244"/>
      <c r="G144" s="245" t="s">
        <v>26</v>
      </c>
      <c r="H144" s="251"/>
      <c r="J144" s="249">
        <f>H144*F144</f>
        <v>0</v>
      </c>
    </row>
    <row r="145" spans="1:10" ht="4.2" customHeight="1" thickBot="1">
      <c r="A145" s="24"/>
      <c r="B145" s="57"/>
      <c r="D145" s="32"/>
      <c r="H145" s="192"/>
      <c r="J145" s="75"/>
    </row>
    <row r="146" spans="1:10" ht="18.899999999999999" customHeight="1">
      <c r="A146" s="241">
        <v>7.2</v>
      </c>
      <c r="B146" s="54" t="s">
        <v>120</v>
      </c>
      <c r="D146" s="43" t="s">
        <v>111</v>
      </c>
      <c r="F146" s="243">
        <v>64.2</v>
      </c>
      <c r="G146" s="245" t="s">
        <v>26</v>
      </c>
      <c r="H146" s="250"/>
      <c r="J146" s="248">
        <f>H146*F146</f>
        <v>0</v>
      </c>
    </row>
    <row r="147" spans="1:10" ht="22.5" customHeight="1" thickBot="1">
      <c r="A147" s="242">
        <v>7.3</v>
      </c>
      <c r="B147" s="55" t="s">
        <v>121</v>
      </c>
      <c r="D147" s="45" t="s">
        <v>113</v>
      </c>
      <c r="F147" s="244"/>
      <c r="G147" s="245" t="s">
        <v>26</v>
      </c>
      <c r="H147" s="251"/>
      <c r="J147" s="249">
        <f>H147*F147</f>
        <v>0</v>
      </c>
    </row>
    <row r="148" spans="1:10" ht="4.2" customHeight="1" thickBot="1">
      <c r="A148" s="24"/>
      <c r="B148" s="57"/>
      <c r="D148" s="32"/>
      <c r="H148"/>
    </row>
    <row r="149" spans="1:10" ht="18.899999999999999" customHeight="1">
      <c r="A149" s="241">
        <v>7.3</v>
      </c>
      <c r="B149" s="82" t="s">
        <v>122</v>
      </c>
      <c r="D149" s="43" t="s">
        <v>111</v>
      </c>
      <c r="F149" s="243">
        <f>36*2.4</f>
        <v>86.399999999999991</v>
      </c>
      <c r="G149" s="245" t="s">
        <v>26</v>
      </c>
      <c r="H149" s="250"/>
      <c r="J149" s="248">
        <f>H149*F149</f>
        <v>0</v>
      </c>
    </row>
    <row r="150" spans="1:10" ht="22.5" customHeight="1" thickBot="1">
      <c r="A150" s="242">
        <v>7.3</v>
      </c>
      <c r="B150" s="55" t="s">
        <v>123</v>
      </c>
      <c r="D150" s="45" t="s">
        <v>113</v>
      </c>
      <c r="F150" s="244"/>
      <c r="G150" s="245" t="s">
        <v>26</v>
      </c>
      <c r="H150" s="251"/>
      <c r="J150" s="249">
        <f>H150*F150</f>
        <v>0</v>
      </c>
    </row>
    <row r="151" spans="1:10" ht="4.2" customHeight="1" thickBot="1">
      <c r="A151" s="24"/>
      <c r="B151" s="57"/>
      <c r="D151" s="32"/>
      <c r="H151" s="192"/>
      <c r="J151" s="75"/>
    </row>
    <row r="152" spans="1:10" ht="18.899999999999999" customHeight="1">
      <c r="A152" s="241">
        <v>7.4</v>
      </c>
      <c r="B152" s="54" t="s">
        <v>124</v>
      </c>
      <c r="D152" s="43" t="s">
        <v>111</v>
      </c>
      <c r="F152" s="243">
        <v>80</v>
      </c>
      <c r="G152" s="245" t="s">
        <v>26</v>
      </c>
      <c r="H152" s="250"/>
      <c r="J152" s="248">
        <f>H152*F152</f>
        <v>0</v>
      </c>
    </row>
    <row r="153" spans="1:10" ht="22.5" customHeight="1" thickBot="1">
      <c r="A153" s="242">
        <v>7.3</v>
      </c>
      <c r="B153" s="55" t="s">
        <v>125</v>
      </c>
      <c r="D153" s="45" t="s">
        <v>113</v>
      </c>
      <c r="F153" s="244"/>
      <c r="G153" s="245" t="s">
        <v>26</v>
      </c>
      <c r="H153" s="251"/>
      <c r="J153" s="249">
        <f>H153*F153</f>
        <v>0</v>
      </c>
    </row>
    <row r="154" spans="1:10" ht="4.2" customHeight="1" thickBot="1">
      <c r="A154" s="24"/>
      <c r="B154" s="71"/>
      <c r="D154" s="32"/>
      <c r="H154"/>
    </row>
    <row r="155" spans="1:10" ht="18.899999999999999" customHeight="1">
      <c r="A155" s="241">
        <v>7.5</v>
      </c>
      <c r="B155" s="54" t="s">
        <v>126</v>
      </c>
      <c r="D155" s="43" t="s">
        <v>111</v>
      </c>
      <c r="F155" s="243">
        <v>69.599999999999994</v>
      </c>
      <c r="G155" s="245" t="s">
        <v>26</v>
      </c>
      <c r="H155" s="250"/>
      <c r="J155" s="248">
        <f>H155*F155</f>
        <v>0</v>
      </c>
    </row>
    <row r="156" spans="1:10" ht="18.899999999999999" customHeight="1" thickBot="1">
      <c r="A156" s="242">
        <v>7.4</v>
      </c>
      <c r="B156" s="55" t="s">
        <v>127</v>
      </c>
      <c r="D156" s="45" t="s">
        <v>113</v>
      </c>
      <c r="F156" s="244"/>
      <c r="G156" s="245" t="s">
        <v>26</v>
      </c>
      <c r="H156" s="251"/>
      <c r="J156" s="249">
        <f>H156*F156</f>
        <v>0</v>
      </c>
    </row>
    <row r="157" spans="1:10" ht="4.2" customHeight="1" thickBot="1">
      <c r="A157" s="24"/>
      <c r="B157" s="71"/>
      <c r="D157" s="32"/>
      <c r="H157" s="192"/>
      <c r="J157" s="75"/>
    </row>
    <row r="158" spans="1:10" ht="18.899999999999999" customHeight="1">
      <c r="A158" s="241">
        <v>7.6</v>
      </c>
      <c r="B158" s="54" t="s">
        <v>128</v>
      </c>
      <c r="D158" s="43" t="s">
        <v>36</v>
      </c>
      <c r="F158" s="243">
        <v>5.2</v>
      </c>
      <c r="G158" s="245" t="s">
        <v>26</v>
      </c>
      <c r="H158" s="250"/>
      <c r="J158" s="248">
        <f>H158*F158</f>
        <v>0</v>
      </c>
    </row>
    <row r="159" spans="1:10" ht="18.899999999999999" customHeight="1" thickBot="1">
      <c r="A159" s="242">
        <v>7.4</v>
      </c>
      <c r="B159" s="55" t="s">
        <v>129</v>
      </c>
      <c r="D159" s="45" t="s">
        <v>32</v>
      </c>
      <c r="F159" s="244"/>
      <c r="G159" s="245" t="s">
        <v>26</v>
      </c>
      <c r="H159" s="251"/>
      <c r="J159" s="249">
        <f>H159*F159</f>
        <v>0</v>
      </c>
    </row>
    <row r="160" spans="1:10" ht="6.9" customHeight="1" thickBot="1">
      <c r="A160" s="24"/>
      <c r="B160" s="33"/>
      <c r="D160" s="32"/>
    </row>
    <row r="161" spans="1:10" ht="18" customHeight="1" thickBot="1">
      <c r="A161" s="24"/>
      <c r="B161" s="33"/>
      <c r="D161" s="32"/>
      <c r="F161" s="228" t="s">
        <v>130</v>
      </c>
      <c r="G161" s="229"/>
      <c r="H161" s="230"/>
      <c r="J161" s="51">
        <f>SUM(J143:J159)</f>
        <v>0</v>
      </c>
    </row>
    <row r="162" spans="1:10" ht="9.9" customHeight="1" thickBot="1">
      <c r="A162" s="24"/>
      <c r="B162" s="33"/>
      <c r="D162" s="32"/>
      <c r="F162" s="28"/>
      <c r="G162" s="32"/>
      <c r="H162" s="32"/>
    </row>
    <row r="163" spans="1:10" ht="18.899999999999999" customHeight="1" thickBot="1">
      <c r="A163" s="85">
        <v>8</v>
      </c>
      <c r="B163" s="261" t="s">
        <v>131</v>
      </c>
      <c r="C163" s="261"/>
      <c r="D163" s="261"/>
      <c r="E163" s="261"/>
      <c r="F163" s="261"/>
      <c r="G163" s="261"/>
      <c r="H163" s="261"/>
      <c r="I163" s="261"/>
      <c r="J163" s="262"/>
    </row>
    <row r="164" spans="1:10" ht="3.6" customHeight="1" thickBot="1">
      <c r="A164" s="24"/>
      <c r="B164" s="33"/>
      <c r="D164" s="32"/>
    </row>
    <row r="165" spans="1:10" ht="17.25" customHeight="1">
      <c r="A165" s="241">
        <v>8.1</v>
      </c>
      <c r="B165" s="54" t="s">
        <v>132</v>
      </c>
      <c r="D165" s="43" t="s">
        <v>111</v>
      </c>
      <c r="F165" s="259">
        <v>51</v>
      </c>
      <c r="G165" s="245" t="s">
        <v>26</v>
      </c>
      <c r="H165" s="250"/>
      <c r="J165" s="248">
        <f>H165*F165</f>
        <v>0</v>
      </c>
    </row>
    <row r="166" spans="1:10" ht="37.200000000000003" customHeight="1" thickBot="1">
      <c r="A166" s="242">
        <v>8.1</v>
      </c>
      <c r="B166" s="55" t="s">
        <v>133</v>
      </c>
      <c r="D166" s="45" t="s">
        <v>113</v>
      </c>
      <c r="F166" s="260"/>
      <c r="G166" s="245" t="s">
        <v>26</v>
      </c>
      <c r="H166" s="251"/>
      <c r="J166" s="249">
        <f>H166*F166</f>
        <v>0</v>
      </c>
    </row>
    <row r="167" spans="1:10" ht="4.2" customHeight="1" thickBot="1">
      <c r="A167" s="24"/>
      <c r="B167" s="33"/>
      <c r="D167" s="32"/>
      <c r="H167"/>
    </row>
    <row r="168" spans="1:10" ht="16.5" customHeight="1">
      <c r="A168" s="241">
        <v>8.1999999999999993</v>
      </c>
      <c r="B168" s="54" t="s">
        <v>134</v>
      </c>
      <c r="D168" s="43" t="s">
        <v>111</v>
      </c>
      <c r="F168" s="259">
        <f>7.4*9.4</f>
        <v>69.56</v>
      </c>
      <c r="G168" s="245" t="s">
        <v>26</v>
      </c>
      <c r="H168" s="250"/>
      <c r="J168" s="248">
        <f>H168*F168</f>
        <v>0</v>
      </c>
    </row>
    <row r="169" spans="1:10" ht="18.899999999999999" customHeight="1" thickBot="1">
      <c r="A169" s="242">
        <v>8.1999999999999993</v>
      </c>
      <c r="B169" s="55" t="s">
        <v>135</v>
      </c>
      <c r="D169" s="45" t="s">
        <v>113</v>
      </c>
      <c r="F169" s="260"/>
      <c r="G169" s="245" t="s">
        <v>26</v>
      </c>
      <c r="H169" s="251"/>
      <c r="J169" s="249">
        <f>H169*F169</f>
        <v>0</v>
      </c>
    </row>
    <row r="170" spans="1:10" ht="5.25" customHeight="1" thickBot="1">
      <c r="A170" s="24"/>
      <c r="B170" s="33"/>
      <c r="D170" s="32"/>
      <c r="H170" s="192"/>
      <c r="J170" s="75"/>
    </row>
    <row r="171" spans="1:10" ht="18" customHeight="1">
      <c r="A171" s="241">
        <v>8.3000000000000007</v>
      </c>
      <c r="B171" s="54" t="s">
        <v>136</v>
      </c>
      <c r="D171" s="43" t="s">
        <v>111</v>
      </c>
      <c r="F171" s="259">
        <v>64.900000000000006</v>
      </c>
      <c r="G171" s="245" t="s">
        <v>26</v>
      </c>
      <c r="H171" s="250"/>
      <c r="J171" s="248">
        <f>H171*F171</f>
        <v>0</v>
      </c>
    </row>
    <row r="172" spans="1:10" ht="17.399999999999999" thickBot="1">
      <c r="A172" s="242">
        <v>8.3000000000000007</v>
      </c>
      <c r="B172" s="55" t="s">
        <v>137</v>
      </c>
      <c r="D172" s="45" t="s">
        <v>113</v>
      </c>
      <c r="F172" s="260"/>
      <c r="G172" s="245" t="s">
        <v>26</v>
      </c>
      <c r="H172" s="251"/>
      <c r="J172" s="249">
        <f>H172*F172</f>
        <v>0</v>
      </c>
    </row>
    <row r="173" spans="1:10" ht="4.2" customHeight="1" thickBot="1">
      <c r="A173" s="24"/>
      <c r="B173" s="33"/>
      <c r="D173" s="32"/>
      <c r="H173"/>
    </row>
    <row r="174" spans="1:10" ht="33" customHeight="1">
      <c r="A174" s="241">
        <v>8.4</v>
      </c>
      <c r="B174" s="54" t="s">
        <v>138</v>
      </c>
      <c r="D174" s="43" t="s">
        <v>139</v>
      </c>
      <c r="F174" s="259">
        <v>4.5</v>
      </c>
      <c r="G174" s="245" t="s">
        <v>26</v>
      </c>
      <c r="H174" s="250"/>
      <c r="J174" s="248">
        <f>H174*F174</f>
        <v>0</v>
      </c>
    </row>
    <row r="175" spans="1:10" ht="17.399999999999999" thickBot="1">
      <c r="A175" s="242">
        <v>8.4</v>
      </c>
      <c r="B175" s="55" t="s">
        <v>140</v>
      </c>
      <c r="D175" s="45" t="s">
        <v>113</v>
      </c>
      <c r="F175" s="260"/>
      <c r="G175" s="245" t="s">
        <v>26</v>
      </c>
      <c r="H175" s="251"/>
      <c r="J175" s="249">
        <f>H175*F175</f>
        <v>0</v>
      </c>
    </row>
    <row r="176" spans="1:10" ht="4.2" customHeight="1" thickBot="1">
      <c r="A176" s="24"/>
      <c r="B176" s="33"/>
      <c r="D176" s="32"/>
      <c r="H176"/>
    </row>
    <row r="177" spans="1:10" ht="16.5" customHeight="1">
      <c r="A177" s="241">
        <v>8.5</v>
      </c>
      <c r="B177" s="54" t="s">
        <v>141</v>
      </c>
      <c r="D177" s="43" t="s">
        <v>142</v>
      </c>
      <c r="F177" s="259">
        <f>210+45*0.1+65.2-F208*0.9*2.2-F211*0.9*2.2*2-F214*0.7*2.2-F217*1.2*1.5</f>
        <v>243.6</v>
      </c>
      <c r="G177" s="245" t="s">
        <v>26</v>
      </c>
      <c r="H177" s="250"/>
      <c r="J177" s="248">
        <f>H177*F177</f>
        <v>0</v>
      </c>
    </row>
    <row r="178" spans="1:10" ht="17.25" customHeight="1" thickBot="1">
      <c r="A178" s="242">
        <v>8.6</v>
      </c>
      <c r="B178" s="55" t="s">
        <v>366</v>
      </c>
      <c r="D178" s="45" t="s">
        <v>113</v>
      </c>
      <c r="F178" s="260"/>
      <c r="G178" s="245" t="s">
        <v>26</v>
      </c>
      <c r="H178" s="251"/>
      <c r="J178" s="249">
        <f>H178*F178</f>
        <v>0</v>
      </c>
    </row>
    <row r="179" spans="1:10" ht="4.2" customHeight="1" thickBot="1">
      <c r="A179" s="90"/>
      <c r="B179" s="91"/>
      <c r="D179" s="92"/>
      <c r="F179" s="93"/>
      <c r="G179" s="93"/>
      <c r="H179" s="192"/>
      <c r="J179" s="75"/>
    </row>
    <row r="180" spans="1:10" ht="15.6" customHeight="1">
      <c r="A180" s="241">
        <v>8.6</v>
      </c>
      <c r="B180" s="54" t="s">
        <v>144</v>
      </c>
      <c r="D180" s="43" t="s">
        <v>111</v>
      </c>
      <c r="F180" s="259">
        <v>64.900000000000006</v>
      </c>
      <c r="G180" s="245" t="s">
        <v>26</v>
      </c>
      <c r="H180" s="250"/>
      <c r="J180" s="248">
        <f>H180*F180</f>
        <v>0</v>
      </c>
    </row>
    <row r="181" spans="1:10" ht="20.100000000000001" customHeight="1" thickBot="1">
      <c r="A181" s="242">
        <v>8.6</v>
      </c>
      <c r="B181" s="55" t="s">
        <v>145</v>
      </c>
      <c r="D181" s="45" t="s">
        <v>113</v>
      </c>
      <c r="F181" s="260"/>
      <c r="G181" s="245" t="s">
        <v>26</v>
      </c>
      <c r="H181" s="251"/>
      <c r="J181" s="249">
        <f>H181*F181</f>
        <v>0</v>
      </c>
    </row>
    <row r="182" spans="1:10" ht="4.2" customHeight="1" thickBot="1">
      <c r="A182" s="94"/>
      <c r="B182" s="95"/>
      <c r="D182" s="96"/>
      <c r="E182" s="28"/>
      <c r="F182" s="96"/>
      <c r="G182" s="28"/>
      <c r="H182" s="193"/>
      <c r="I182" s="28"/>
      <c r="J182" s="96"/>
    </row>
    <row r="183" spans="1:10" ht="18.75" customHeight="1">
      <c r="A183" s="241">
        <v>8.6999999999999993</v>
      </c>
      <c r="B183" s="54" t="s">
        <v>146</v>
      </c>
      <c r="D183" s="43" t="s">
        <v>111</v>
      </c>
      <c r="F183" s="259">
        <f>F177-F180</f>
        <v>178.7</v>
      </c>
      <c r="G183" s="245" t="s">
        <v>26</v>
      </c>
      <c r="H183" s="250"/>
      <c r="J183" s="248">
        <f>H183*F183</f>
        <v>0</v>
      </c>
    </row>
    <row r="184" spans="1:10" ht="18.899999999999999" customHeight="1" thickBot="1">
      <c r="A184" s="242">
        <v>8.6999999999999993</v>
      </c>
      <c r="B184" s="55" t="s">
        <v>147</v>
      </c>
      <c r="D184" s="45" t="s">
        <v>113</v>
      </c>
      <c r="F184" s="260"/>
      <c r="G184" s="245" t="s">
        <v>26</v>
      </c>
      <c r="H184" s="251"/>
      <c r="J184" s="249">
        <f>H184*F184</f>
        <v>0</v>
      </c>
    </row>
    <row r="185" spans="1:10" ht="4.5" customHeight="1" thickBot="1">
      <c r="A185" s="24"/>
      <c r="B185" s="57"/>
      <c r="D185" s="32"/>
      <c r="H185"/>
    </row>
    <row r="186" spans="1:10" ht="15.75" customHeight="1">
      <c r="A186" s="241">
        <v>8.8000000000000007</v>
      </c>
      <c r="B186" s="82" t="s">
        <v>148</v>
      </c>
      <c r="D186" s="43" t="s">
        <v>142</v>
      </c>
      <c r="F186" s="259">
        <f>38*0.6</f>
        <v>22.8</v>
      </c>
      <c r="G186" s="245" t="s">
        <v>26</v>
      </c>
      <c r="H186" s="250"/>
      <c r="J186" s="248">
        <f>H186*F186</f>
        <v>0</v>
      </c>
    </row>
    <row r="187" spans="1:10" ht="18.899999999999999" customHeight="1" thickBot="1">
      <c r="A187" s="242">
        <v>8.8000000000000007</v>
      </c>
      <c r="B187" s="55" t="s">
        <v>149</v>
      </c>
      <c r="D187" s="45" t="s">
        <v>113</v>
      </c>
      <c r="F187" s="260"/>
      <c r="G187" s="245" t="s">
        <v>26</v>
      </c>
      <c r="H187" s="251"/>
      <c r="J187" s="249">
        <f>H187*F187</f>
        <v>0</v>
      </c>
    </row>
    <row r="188" spans="1:10" ht="4.2" customHeight="1" thickBot="1">
      <c r="A188" s="24"/>
      <c r="B188" s="57"/>
      <c r="D188" s="32"/>
      <c r="H188" s="192"/>
      <c r="J188" s="75"/>
    </row>
    <row r="189" spans="1:10" ht="15.75" customHeight="1">
      <c r="A189" s="241">
        <v>8.9</v>
      </c>
      <c r="B189" s="54" t="s">
        <v>150</v>
      </c>
      <c r="D189" s="43" t="s">
        <v>142</v>
      </c>
      <c r="F189" s="259">
        <f>9*2.6+3*0.6</f>
        <v>25.200000000000003</v>
      </c>
      <c r="G189" s="245" t="s">
        <v>26</v>
      </c>
      <c r="H189" s="250"/>
      <c r="J189" s="248">
        <f>H189*F189</f>
        <v>0</v>
      </c>
    </row>
    <row r="190" spans="1:10" ht="18.899999999999999" customHeight="1" thickBot="1">
      <c r="A190" s="242">
        <v>8.8000000000000007</v>
      </c>
      <c r="B190" s="55" t="s">
        <v>151</v>
      </c>
      <c r="D190" s="45" t="s">
        <v>113</v>
      </c>
      <c r="F190" s="260"/>
      <c r="G190" s="245" t="s">
        <v>26</v>
      </c>
      <c r="H190" s="251"/>
      <c r="J190" s="249">
        <f>H190*F190</f>
        <v>0</v>
      </c>
    </row>
    <row r="191" spans="1:10" ht="4.2" customHeight="1" thickBot="1">
      <c r="A191" s="24"/>
      <c r="B191" s="71"/>
      <c r="D191" s="32"/>
      <c r="H191"/>
    </row>
    <row r="192" spans="1:10" ht="17.25" customHeight="1">
      <c r="A192" s="257">
        <v>8.1</v>
      </c>
      <c r="B192" s="54" t="s">
        <v>152</v>
      </c>
      <c r="D192" s="43" t="s">
        <v>142</v>
      </c>
      <c r="F192" s="259">
        <v>19.3</v>
      </c>
      <c r="G192" s="245" t="s">
        <v>26</v>
      </c>
      <c r="H192" s="250"/>
      <c r="J192" s="248">
        <f>H192*F192</f>
        <v>0</v>
      </c>
    </row>
    <row r="193" spans="1:10" ht="19.2" customHeight="1" thickBot="1">
      <c r="A193" s="258"/>
      <c r="B193" s="97" t="s">
        <v>153</v>
      </c>
      <c r="D193" s="45" t="s">
        <v>113</v>
      </c>
      <c r="F193" s="260"/>
      <c r="G193" s="245" t="s">
        <v>26</v>
      </c>
      <c r="H193" s="251"/>
      <c r="J193" s="249">
        <f>H193*F193</f>
        <v>0</v>
      </c>
    </row>
    <row r="194" spans="1:10" s="75" customFormat="1" ht="4.2" customHeight="1" thickBot="1">
      <c r="A194" s="24"/>
      <c r="B194" s="98"/>
      <c r="D194" s="79"/>
      <c r="H194"/>
      <c r="J194" s="2"/>
    </row>
    <row r="195" spans="1:10" s="75" customFormat="1" ht="18.899999999999999" customHeight="1">
      <c r="A195" s="257">
        <v>8.11</v>
      </c>
      <c r="B195" s="54" t="s">
        <v>154</v>
      </c>
      <c r="D195" s="76" t="s">
        <v>155</v>
      </c>
      <c r="F195" s="254">
        <v>5</v>
      </c>
      <c r="G195" s="256" t="s">
        <v>26</v>
      </c>
      <c r="H195" s="250"/>
      <c r="J195" s="248">
        <f>H195*F195</f>
        <v>0</v>
      </c>
    </row>
    <row r="196" spans="1:10" s="75" customFormat="1" ht="18.899999999999999" customHeight="1" thickBot="1">
      <c r="A196" s="258">
        <v>8.1</v>
      </c>
      <c r="B196" s="55" t="s">
        <v>156</v>
      </c>
      <c r="D196" s="77" t="s">
        <v>88</v>
      </c>
      <c r="F196" s="255"/>
      <c r="G196" s="256" t="s">
        <v>26</v>
      </c>
      <c r="H196" s="251"/>
      <c r="J196" s="249">
        <f>H196*F196</f>
        <v>0</v>
      </c>
    </row>
    <row r="197" spans="1:10" ht="4.2" customHeight="1" thickBot="1">
      <c r="A197" s="24"/>
      <c r="B197" s="71"/>
      <c r="D197" s="32"/>
      <c r="H197" s="192"/>
      <c r="J197" s="75"/>
    </row>
    <row r="198" spans="1:10" ht="17.25" customHeight="1">
      <c r="A198" s="241">
        <v>8.1199999999999992</v>
      </c>
      <c r="B198" s="54" t="s">
        <v>157</v>
      </c>
      <c r="C198" s="75"/>
      <c r="D198" s="76" t="s">
        <v>155</v>
      </c>
      <c r="E198" s="75"/>
      <c r="F198" s="254">
        <v>5</v>
      </c>
      <c r="G198" s="256" t="s">
        <v>26</v>
      </c>
      <c r="H198" s="250"/>
      <c r="I198" s="75"/>
      <c r="J198" s="248">
        <f>H198*F198</f>
        <v>0</v>
      </c>
    </row>
    <row r="199" spans="1:10" ht="17.399999999999999" thickBot="1">
      <c r="A199" s="242"/>
      <c r="B199" s="55" t="s">
        <v>158</v>
      </c>
      <c r="C199" s="75"/>
      <c r="D199" s="77" t="s">
        <v>88</v>
      </c>
      <c r="E199" s="75"/>
      <c r="F199" s="255"/>
      <c r="G199" s="256" t="s">
        <v>26</v>
      </c>
      <c r="H199" s="251"/>
      <c r="I199" s="75"/>
      <c r="J199" s="249">
        <f>H199*F199</f>
        <v>0</v>
      </c>
    </row>
    <row r="200" spans="1:10" ht="4.2" customHeight="1" thickBot="1">
      <c r="A200" s="24"/>
      <c r="B200" s="71"/>
      <c r="D200" s="32"/>
      <c r="H200"/>
    </row>
    <row r="201" spans="1:10" ht="17.25" customHeight="1">
      <c r="A201" s="241">
        <v>8.1300000000000008</v>
      </c>
      <c r="B201" s="82" t="s">
        <v>159</v>
      </c>
      <c r="C201" s="75"/>
      <c r="D201" s="43" t="s">
        <v>142</v>
      </c>
      <c r="E201" s="75"/>
      <c r="F201" s="254">
        <f>36*0.9</f>
        <v>32.4</v>
      </c>
      <c r="G201" s="256" t="s">
        <v>26</v>
      </c>
      <c r="H201" s="250"/>
      <c r="I201" s="75"/>
      <c r="J201" s="248">
        <f>H201*F201</f>
        <v>0</v>
      </c>
    </row>
    <row r="202" spans="1:10" ht="19.95" customHeight="1" thickBot="1">
      <c r="A202" s="242"/>
      <c r="B202" s="55" t="s">
        <v>160</v>
      </c>
      <c r="C202" s="75"/>
      <c r="D202" s="45" t="s">
        <v>113</v>
      </c>
      <c r="E202" s="75"/>
      <c r="F202" s="255"/>
      <c r="G202" s="256" t="s">
        <v>26</v>
      </c>
      <c r="H202" s="251"/>
      <c r="I202" s="75"/>
      <c r="J202" s="249">
        <f>H202*F202</f>
        <v>0</v>
      </c>
    </row>
    <row r="203" spans="1:10" ht="6.9" customHeight="1" thickBot="1">
      <c r="A203" s="99"/>
      <c r="B203" s="50"/>
      <c r="D203" s="32"/>
    </row>
    <row r="204" spans="1:10" ht="18" customHeight="1" thickBot="1">
      <c r="A204" s="24"/>
      <c r="B204" s="33"/>
      <c r="D204" s="32"/>
      <c r="F204" s="228" t="s">
        <v>161</v>
      </c>
      <c r="G204" s="229"/>
      <c r="H204" s="230"/>
      <c r="J204" s="51">
        <f>SUM(J165:J202)</f>
        <v>0</v>
      </c>
    </row>
    <row r="205" spans="1:10" ht="9.9" customHeight="1" thickBot="1">
      <c r="A205" s="24"/>
      <c r="B205" s="33"/>
      <c r="D205" s="32"/>
    </row>
    <row r="206" spans="1:10" ht="18.899999999999999" customHeight="1" thickBot="1">
      <c r="A206" s="85">
        <v>9</v>
      </c>
      <c r="B206" s="239" t="s">
        <v>162</v>
      </c>
      <c r="C206" s="239"/>
      <c r="D206" s="239"/>
      <c r="E206" s="239"/>
      <c r="F206" s="239"/>
      <c r="G206" s="239"/>
      <c r="H206" s="239"/>
      <c r="I206" s="239"/>
      <c r="J206" s="240"/>
    </row>
    <row r="207" spans="1:10" ht="6" customHeight="1" thickBot="1">
      <c r="A207" s="24"/>
      <c r="B207" s="33"/>
      <c r="D207" s="32"/>
    </row>
    <row r="208" spans="1:10" ht="20.399999999999999" customHeight="1">
      <c r="A208" s="241">
        <v>9.1</v>
      </c>
      <c r="B208" s="54" t="s">
        <v>163</v>
      </c>
      <c r="D208" s="43" t="s">
        <v>155</v>
      </c>
      <c r="F208" s="243">
        <v>2</v>
      </c>
      <c r="G208" s="245" t="s">
        <v>26</v>
      </c>
      <c r="H208" s="250"/>
      <c r="J208" s="248">
        <f>H208*F208</f>
        <v>0</v>
      </c>
    </row>
    <row r="209" spans="1:10" ht="39" customHeight="1" thickBot="1">
      <c r="A209" s="242">
        <v>9.1</v>
      </c>
      <c r="B209" s="55" t="s">
        <v>367</v>
      </c>
      <c r="D209" s="100" t="s">
        <v>88</v>
      </c>
      <c r="F209" s="244"/>
      <c r="G209" s="245" t="s">
        <v>26</v>
      </c>
      <c r="H209" s="251"/>
      <c r="J209" s="249">
        <f>H209*F209</f>
        <v>0</v>
      </c>
    </row>
    <row r="210" spans="1:10" ht="4.2" customHeight="1" thickBot="1">
      <c r="A210" s="24"/>
      <c r="B210" s="71"/>
      <c r="D210" s="32"/>
      <c r="H210" s="192"/>
      <c r="J210" s="75"/>
    </row>
    <row r="211" spans="1:10" ht="18" customHeight="1">
      <c r="A211" s="241">
        <v>9.1999999999999993</v>
      </c>
      <c r="B211" s="54" t="s">
        <v>165</v>
      </c>
      <c r="D211" s="43" t="s">
        <v>155</v>
      </c>
      <c r="F211" s="243">
        <v>5</v>
      </c>
      <c r="G211" s="245" t="s">
        <v>26</v>
      </c>
      <c r="H211" s="250"/>
      <c r="J211" s="248">
        <f>H211*F211</f>
        <v>0</v>
      </c>
    </row>
    <row r="212" spans="1:10" ht="18.899999999999999" customHeight="1" thickBot="1">
      <c r="A212" s="242">
        <v>9.1999999999999993</v>
      </c>
      <c r="B212" s="55" t="s">
        <v>166</v>
      </c>
      <c r="D212" s="100" t="s">
        <v>88</v>
      </c>
      <c r="F212" s="244"/>
      <c r="G212" s="245" t="s">
        <v>26</v>
      </c>
      <c r="H212" s="251"/>
      <c r="J212" s="249">
        <f>H212*F212</f>
        <v>0</v>
      </c>
    </row>
    <row r="213" spans="1:10" ht="4.2" customHeight="1" thickBot="1">
      <c r="A213" s="24"/>
      <c r="B213" s="57"/>
      <c r="D213" s="32"/>
      <c r="H213"/>
    </row>
    <row r="214" spans="1:10" ht="18.75" customHeight="1">
      <c r="A214" s="241">
        <v>9.3000000000000007</v>
      </c>
      <c r="B214" s="54" t="s">
        <v>167</v>
      </c>
      <c r="D214" s="43" t="s">
        <v>155</v>
      </c>
      <c r="F214" s="243">
        <v>1</v>
      </c>
      <c r="G214" s="245" t="s">
        <v>26</v>
      </c>
      <c r="H214" s="250"/>
      <c r="J214" s="248">
        <f>H214*F214</f>
        <v>0</v>
      </c>
    </row>
    <row r="215" spans="1:10" ht="18.899999999999999" customHeight="1" thickBot="1">
      <c r="A215" s="242">
        <v>9.3000000000000007</v>
      </c>
      <c r="B215" s="55" t="s">
        <v>368</v>
      </c>
      <c r="D215" s="100" t="s">
        <v>88</v>
      </c>
      <c r="F215" s="244"/>
      <c r="G215" s="245" t="s">
        <v>26</v>
      </c>
      <c r="H215" s="251"/>
      <c r="J215" s="249">
        <f>H215*F215</f>
        <v>0</v>
      </c>
    </row>
    <row r="216" spans="1:10" ht="4.2" customHeight="1" thickBot="1">
      <c r="A216" s="24"/>
      <c r="B216" s="57"/>
      <c r="D216" s="32"/>
      <c r="H216"/>
    </row>
    <row r="217" spans="1:10" ht="16.5" customHeight="1">
      <c r="A217" s="241">
        <v>9.4</v>
      </c>
      <c r="B217" s="54" t="s">
        <v>169</v>
      </c>
      <c r="D217" s="43" t="s">
        <v>155</v>
      </c>
      <c r="F217" s="243">
        <v>6</v>
      </c>
      <c r="G217" s="245" t="s">
        <v>26</v>
      </c>
      <c r="H217" s="250"/>
      <c r="J217" s="248">
        <f>H217*F217</f>
        <v>0</v>
      </c>
    </row>
    <row r="218" spans="1:10" ht="18.899999999999999" customHeight="1" thickBot="1">
      <c r="A218" s="242">
        <v>9.4</v>
      </c>
      <c r="B218" s="55" t="s">
        <v>170</v>
      </c>
      <c r="D218" s="100" t="s">
        <v>88</v>
      </c>
      <c r="F218" s="244"/>
      <c r="G218" s="245" t="s">
        <v>26</v>
      </c>
      <c r="H218" s="251"/>
      <c r="J218" s="249">
        <f>H218*F218</f>
        <v>0</v>
      </c>
    </row>
    <row r="219" spans="1:10" ht="4.2" customHeight="1" thickBot="1">
      <c r="A219" s="24"/>
      <c r="B219" s="71"/>
      <c r="D219" s="32"/>
      <c r="H219" s="192"/>
      <c r="J219" s="75"/>
    </row>
    <row r="220" spans="1:10" ht="16.8">
      <c r="A220" s="241">
        <v>9.5</v>
      </c>
      <c r="B220" s="54" t="s">
        <v>171</v>
      </c>
      <c r="D220" s="43" t="s">
        <v>155</v>
      </c>
      <c r="F220" s="243">
        <v>6</v>
      </c>
      <c r="G220" s="245" t="s">
        <v>26</v>
      </c>
      <c r="H220" s="250"/>
      <c r="J220" s="248">
        <f>H220*F220</f>
        <v>0</v>
      </c>
    </row>
    <row r="221" spans="1:10" ht="18.899999999999999" customHeight="1" thickBot="1">
      <c r="A221" s="242">
        <v>9.5</v>
      </c>
      <c r="B221" s="55" t="s">
        <v>172</v>
      </c>
      <c r="D221" s="100" t="s">
        <v>88</v>
      </c>
      <c r="F221" s="244"/>
      <c r="G221" s="245" t="s">
        <v>26</v>
      </c>
      <c r="H221" s="251"/>
      <c r="J221" s="249">
        <f>H221*F221</f>
        <v>0</v>
      </c>
    </row>
    <row r="222" spans="1:10" ht="4.2" customHeight="1" thickBot="1">
      <c r="A222" s="101"/>
      <c r="B222" s="37"/>
      <c r="D222" s="32"/>
      <c r="H222"/>
    </row>
    <row r="223" spans="1:10" ht="16.5" customHeight="1">
      <c r="A223" s="241">
        <v>9.6</v>
      </c>
      <c r="B223" s="54" t="s">
        <v>173</v>
      </c>
      <c r="D223" s="43" t="s">
        <v>155</v>
      </c>
      <c r="F223" s="243">
        <v>1</v>
      </c>
      <c r="G223" s="245" t="s">
        <v>26</v>
      </c>
      <c r="H223" s="250"/>
      <c r="J223" s="248">
        <f>H223*F223</f>
        <v>0</v>
      </c>
    </row>
    <row r="224" spans="1:10" ht="17.399999999999999" thickBot="1">
      <c r="A224" s="242">
        <v>9.6</v>
      </c>
      <c r="B224" s="55" t="s">
        <v>174</v>
      </c>
      <c r="D224" s="100" t="s">
        <v>88</v>
      </c>
      <c r="F224" s="244"/>
      <c r="G224" s="245" t="s">
        <v>26</v>
      </c>
      <c r="H224" s="251"/>
      <c r="J224" s="249">
        <f>H224*F224</f>
        <v>0</v>
      </c>
    </row>
    <row r="225" spans="1:10" ht="6.9" customHeight="1" thickBot="1">
      <c r="A225" s="24"/>
      <c r="B225" s="33"/>
      <c r="D225" s="32"/>
    </row>
    <row r="226" spans="1:10" ht="18" customHeight="1" thickBot="1">
      <c r="A226" s="24"/>
      <c r="B226" s="33"/>
      <c r="D226" s="32"/>
      <c r="F226" s="228" t="s">
        <v>175</v>
      </c>
      <c r="G226" s="229"/>
      <c r="H226" s="230"/>
      <c r="J226" s="51">
        <f>SUM(J208:J224)</f>
        <v>0</v>
      </c>
    </row>
    <row r="227" spans="1:10" ht="9.9" customHeight="1" thickBot="1">
      <c r="A227" s="24"/>
      <c r="B227" s="33"/>
      <c r="D227" s="32"/>
      <c r="J227" s="52"/>
    </row>
    <row r="228" spans="1:10" ht="17.25" customHeight="1" thickBot="1">
      <c r="A228" s="85">
        <v>10</v>
      </c>
      <c r="B228" s="239" t="s">
        <v>176</v>
      </c>
      <c r="C228" s="239"/>
      <c r="D228" s="239"/>
      <c r="E228" s="239"/>
      <c r="F228" s="239"/>
      <c r="G228" s="239"/>
      <c r="H228" s="239"/>
      <c r="I228" s="239"/>
      <c r="J228" s="240"/>
    </row>
    <row r="229" spans="1:10" ht="2.25" customHeight="1" thickBot="1">
      <c r="A229" s="24"/>
      <c r="B229" s="46"/>
      <c r="D229" s="32"/>
    </row>
    <row r="230" spans="1:10" ht="15.75" customHeight="1">
      <c r="A230" s="241">
        <v>10.1</v>
      </c>
      <c r="B230" s="54" t="s">
        <v>177</v>
      </c>
      <c r="D230" s="43" t="s">
        <v>94</v>
      </c>
      <c r="F230" s="243">
        <f>9.9+3.2+4.7</f>
        <v>17.8</v>
      </c>
      <c r="G230" s="245" t="s">
        <v>26</v>
      </c>
      <c r="H230" s="250"/>
      <c r="J230" s="248">
        <f>H230*F230</f>
        <v>0</v>
      </c>
    </row>
    <row r="231" spans="1:10" ht="20.25" customHeight="1" thickBot="1">
      <c r="A231" s="242">
        <v>10.1</v>
      </c>
      <c r="B231" s="55" t="s">
        <v>178</v>
      </c>
      <c r="D231" s="100" t="s">
        <v>96</v>
      </c>
      <c r="F231" s="244"/>
      <c r="G231" s="245" t="s">
        <v>26</v>
      </c>
      <c r="H231" s="251"/>
      <c r="J231" s="249">
        <f>H231*F230</f>
        <v>0</v>
      </c>
    </row>
    <row r="232" spans="1:10" ht="4.2" customHeight="1" thickBot="1">
      <c r="A232" s="24"/>
      <c r="B232" s="46"/>
      <c r="D232" s="32"/>
      <c r="H232" s="192"/>
      <c r="J232" s="75"/>
    </row>
    <row r="233" spans="1:10" ht="15.75" customHeight="1">
      <c r="A233" s="241">
        <v>10.199999999999999</v>
      </c>
      <c r="B233" s="54" t="s">
        <v>179</v>
      </c>
      <c r="D233" s="43" t="s">
        <v>94</v>
      </c>
      <c r="F233" s="243">
        <v>6</v>
      </c>
      <c r="G233" s="245" t="s">
        <v>26</v>
      </c>
      <c r="H233" s="250"/>
      <c r="J233" s="248">
        <f>H233*F233</f>
        <v>0</v>
      </c>
    </row>
    <row r="234" spans="1:10" ht="20.25" customHeight="1" thickBot="1">
      <c r="A234" s="242">
        <v>10.1</v>
      </c>
      <c r="B234" s="55" t="s">
        <v>180</v>
      </c>
      <c r="D234" s="100" t="s">
        <v>96</v>
      </c>
      <c r="F234" s="244"/>
      <c r="G234" s="245" t="s">
        <v>26</v>
      </c>
      <c r="H234" s="251"/>
      <c r="J234" s="249">
        <f>H234*F233</f>
        <v>0</v>
      </c>
    </row>
    <row r="235" spans="1:10" ht="4.2" customHeight="1" thickBot="1">
      <c r="A235" s="24"/>
      <c r="B235" s="46"/>
      <c r="D235" s="32"/>
      <c r="H235"/>
    </row>
    <row r="236" spans="1:10" ht="16.5" customHeight="1">
      <c r="A236" s="241">
        <v>10.3</v>
      </c>
      <c r="B236" s="54" t="s">
        <v>369</v>
      </c>
      <c r="D236" s="43" t="s">
        <v>94</v>
      </c>
      <c r="F236" s="243">
        <v>3</v>
      </c>
      <c r="G236" s="245" t="s">
        <v>26</v>
      </c>
      <c r="H236" s="250"/>
      <c r="J236" s="248">
        <f>H236*F236</f>
        <v>0</v>
      </c>
    </row>
    <row r="237" spans="1:10" ht="17.399999999999999" thickBot="1">
      <c r="A237" s="242">
        <v>10.199999999999999</v>
      </c>
      <c r="B237" s="102" t="s">
        <v>182</v>
      </c>
      <c r="D237" s="100" t="s">
        <v>96</v>
      </c>
      <c r="F237" s="244"/>
      <c r="G237" s="245" t="s">
        <v>26</v>
      </c>
      <c r="H237" s="251"/>
      <c r="J237" s="249">
        <f>H237*F236</f>
        <v>0</v>
      </c>
    </row>
    <row r="238" spans="1:10" ht="4.2" customHeight="1" thickBot="1">
      <c r="A238" s="24"/>
      <c r="B238" s="55"/>
      <c r="D238" s="32"/>
      <c r="H238"/>
    </row>
    <row r="239" spans="1:10" ht="16.5" customHeight="1">
      <c r="A239" s="241">
        <v>10.4</v>
      </c>
      <c r="B239" s="54" t="s">
        <v>183</v>
      </c>
      <c r="D239" s="43" t="s">
        <v>94</v>
      </c>
      <c r="F239" s="243">
        <v>11.6</v>
      </c>
      <c r="G239" s="245" t="s">
        <v>26</v>
      </c>
      <c r="H239" s="250"/>
      <c r="J239" s="248">
        <f>H239*F239</f>
        <v>0</v>
      </c>
    </row>
    <row r="240" spans="1:10" ht="18" customHeight="1" thickBot="1">
      <c r="A240" s="242">
        <v>10.199999999999999</v>
      </c>
      <c r="B240" s="102" t="s">
        <v>184</v>
      </c>
      <c r="D240" s="100" t="s">
        <v>96</v>
      </c>
      <c r="F240" s="244"/>
      <c r="G240" s="245" t="s">
        <v>26</v>
      </c>
      <c r="H240" s="251"/>
      <c r="J240" s="249">
        <f>H240*F239</f>
        <v>0</v>
      </c>
    </row>
    <row r="241" spans="1:10" ht="4.2" customHeight="1" thickBot="1">
      <c r="A241" s="24"/>
      <c r="B241" s="46"/>
      <c r="D241" s="32"/>
      <c r="H241" s="192"/>
      <c r="J241" s="75"/>
    </row>
    <row r="242" spans="1:10" ht="16.5" customHeight="1">
      <c r="A242" s="241">
        <v>10.5</v>
      </c>
      <c r="B242" s="54" t="s">
        <v>185</v>
      </c>
      <c r="D242" s="43" t="s">
        <v>155</v>
      </c>
      <c r="F242" s="243">
        <v>5</v>
      </c>
      <c r="G242" s="245" t="s">
        <v>26</v>
      </c>
      <c r="H242" s="250"/>
      <c r="J242" s="248">
        <f>H242*F242</f>
        <v>0</v>
      </c>
    </row>
    <row r="243" spans="1:10" ht="18" customHeight="1" thickBot="1">
      <c r="A243" s="242">
        <v>10.199999999999999</v>
      </c>
      <c r="B243" s="102" t="s">
        <v>186</v>
      </c>
      <c r="D243" s="100" t="s">
        <v>88</v>
      </c>
      <c r="F243" s="244"/>
      <c r="G243" s="245" t="s">
        <v>26</v>
      </c>
      <c r="H243" s="251"/>
      <c r="J243" s="249">
        <f>H243*F242</f>
        <v>0</v>
      </c>
    </row>
    <row r="244" spans="1:10" ht="4.2" customHeight="1" thickBot="1">
      <c r="A244" s="24"/>
      <c r="B244" s="46"/>
      <c r="D244" s="32"/>
      <c r="H244"/>
    </row>
    <row r="245" spans="1:10" ht="16.5" customHeight="1">
      <c r="A245" s="241">
        <v>10.6</v>
      </c>
      <c r="B245" s="54" t="s">
        <v>187</v>
      </c>
      <c r="D245" s="43" t="s">
        <v>94</v>
      </c>
      <c r="F245" s="243">
        <v>18.3</v>
      </c>
      <c r="G245" s="245" t="s">
        <v>26</v>
      </c>
      <c r="H245" s="250"/>
      <c r="J245" s="248">
        <f>H245*F245</f>
        <v>0</v>
      </c>
    </row>
    <row r="246" spans="1:10" ht="17.399999999999999" thickBot="1">
      <c r="A246" s="242">
        <v>10.199999999999999</v>
      </c>
      <c r="B246" s="102" t="s">
        <v>188</v>
      </c>
      <c r="D246" s="100" t="s">
        <v>96</v>
      </c>
      <c r="F246" s="244"/>
      <c r="G246" s="245" t="s">
        <v>26</v>
      </c>
      <c r="H246" s="251"/>
      <c r="J246" s="249">
        <f>H246*F245</f>
        <v>0</v>
      </c>
    </row>
    <row r="247" spans="1:10" ht="4.2" customHeight="1" thickBot="1">
      <c r="A247" s="24"/>
      <c r="B247" s="46"/>
      <c r="D247" s="32"/>
      <c r="H247"/>
    </row>
    <row r="248" spans="1:10" s="75" customFormat="1" ht="18.899999999999999" customHeight="1">
      <c r="A248" s="252">
        <v>10.7</v>
      </c>
      <c r="B248" s="54" t="s">
        <v>189</v>
      </c>
      <c r="D248" s="103" t="s">
        <v>190</v>
      </c>
      <c r="F248" s="254">
        <f>F230*0.7+F239+F245*0.2+F233*0.5+F236*0.2</f>
        <v>31.32</v>
      </c>
      <c r="G248" s="256" t="s">
        <v>26</v>
      </c>
      <c r="H248" s="250"/>
      <c r="J248" s="248">
        <f>H248*F248</f>
        <v>0</v>
      </c>
    </row>
    <row r="249" spans="1:10" s="75" customFormat="1" ht="18.899999999999999" customHeight="1" thickBot="1">
      <c r="A249" s="253">
        <v>8.1</v>
      </c>
      <c r="B249" s="102" t="s">
        <v>191</v>
      </c>
      <c r="D249" s="104" t="s">
        <v>192</v>
      </c>
      <c r="F249" s="255"/>
      <c r="G249" s="256" t="s">
        <v>26</v>
      </c>
      <c r="H249" s="251"/>
      <c r="J249" s="249">
        <f>H249*F248</f>
        <v>0</v>
      </c>
    </row>
    <row r="250" spans="1:10" s="75" customFormat="1" ht="7.2" customHeight="1" thickBot="1">
      <c r="A250" s="105"/>
      <c r="B250" s="106"/>
      <c r="D250" s="107"/>
      <c r="F250" s="79"/>
      <c r="G250" s="79"/>
      <c r="H250" s="108"/>
      <c r="J250" s="108"/>
    </row>
    <row r="251" spans="1:10" ht="18" customHeight="1" thickBot="1">
      <c r="A251" s="24"/>
      <c r="B251" s="33"/>
      <c r="F251" s="228" t="s">
        <v>193</v>
      </c>
      <c r="G251" s="229"/>
      <c r="H251" s="230"/>
      <c r="J251" s="51">
        <f>SUM(J230:J249)</f>
        <v>0</v>
      </c>
    </row>
    <row r="252" spans="1:10" ht="9.9" customHeight="1" thickBot="1">
      <c r="A252" s="24"/>
      <c r="B252" s="33"/>
      <c r="F252" s="28"/>
      <c r="G252" s="32"/>
      <c r="H252" s="32"/>
    </row>
    <row r="253" spans="1:10" ht="18" customHeight="1" thickBot="1">
      <c r="A253" s="85">
        <v>11</v>
      </c>
      <c r="B253" s="239" t="s">
        <v>194</v>
      </c>
      <c r="C253" s="239"/>
      <c r="D253" s="239"/>
      <c r="E253" s="239"/>
      <c r="F253" s="239"/>
      <c r="G253" s="239"/>
      <c r="H253" s="239"/>
      <c r="I253" s="239"/>
      <c r="J253" s="240"/>
    </row>
    <row r="254" spans="1:10" ht="4.5" customHeight="1">
      <c r="A254" s="24"/>
      <c r="B254" s="110"/>
      <c r="D254" s="32"/>
    </row>
    <row r="255" spans="1:10" ht="16.5" customHeight="1">
      <c r="B255" s="24" t="s">
        <v>195</v>
      </c>
      <c r="D255" s="32"/>
    </row>
    <row r="256" spans="1:10" ht="19.95" customHeight="1">
      <c r="B256" s="24" t="s">
        <v>196</v>
      </c>
      <c r="D256" s="32"/>
    </row>
    <row r="257" spans="1:10" ht="6.6" customHeight="1" thickBot="1">
      <c r="A257" s="24"/>
      <c r="B257" s="110"/>
      <c r="D257" s="32"/>
    </row>
    <row r="258" spans="1:10" ht="18" customHeight="1">
      <c r="A258" s="241">
        <v>11.1</v>
      </c>
      <c r="B258" s="111" t="s">
        <v>197</v>
      </c>
      <c r="D258" s="112" t="s">
        <v>25</v>
      </c>
      <c r="F258" s="243">
        <v>1</v>
      </c>
      <c r="G258" s="245" t="s">
        <v>26</v>
      </c>
      <c r="H258" s="246">
        <f>'El-works-#2-1'!F31</f>
        <v>0</v>
      </c>
      <c r="J258" s="248">
        <f>H258*F258</f>
        <v>0</v>
      </c>
    </row>
    <row r="259" spans="1:10" ht="18.75" customHeight="1" thickBot="1">
      <c r="A259" s="242">
        <v>11.1</v>
      </c>
      <c r="B259" s="113" t="s">
        <v>198</v>
      </c>
      <c r="D259" s="114" t="s">
        <v>28</v>
      </c>
      <c r="F259" s="244">
        <v>1</v>
      </c>
      <c r="G259" s="245" t="s">
        <v>26</v>
      </c>
      <c r="H259" s="247"/>
      <c r="J259" s="249">
        <f>H259*F258</f>
        <v>0</v>
      </c>
    </row>
    <row r="260" spans="1:10" ht="4.95" customHeight="1" thickBot="1">
      <c r="A260" s="41"/>
      <c r="B260" s="72"/>
      <c r="D260" s="115"/>
      <c r="F260" s="32"/>
      <c r="G260" s="32"/>
      <c r="H260" s="74"/>
      <c r="J260" s="74"/>
    </row>
    <row r="261" spans="1:10" ht="16.5" customHeight="1" thickBot="1">
      <c r="A261" s="24"/>
      <c r="B261" s="33"/>
      <c r="D261" s="32"/>
      <c r="F261" s="228" t="s">
        <v>199</v>
      </c>
      <c r="G261" s="229"/>
      <c r="H261" s="230"/>
      <c r="J261" s="51">
        <f>J258</f>
        <v>0</v>
      </c>
    </row>
    <row r="262" spans="1:10" ht="9.9" customHeight="1" thickBot="1">
      <c r="A262" s="24"/>
      <c r="B262" s="33"/>
      <c r="D262" s="32"/>
    </row>
    <row r="263" spans="1:10" ht="18.899999999999999" customHeight="1" thickBot="1">
      <c r="A263" s="85">
        <v>12</v>
      </c>
      <c r="B263" s="239" t="s">
        <v>200</v>
      </c>
      <c r="C263" s="239"/>
      <c r="D263" s="239"/>
      <c r="E263" s="239"/>
      <c r="F263" s="239"/>
      <c r="G263" s="239"/>
      <c r="H263" s="239"/>
      <c r="I263" s="239"/>
      <c r="J263" s="240"/>
    </row>
    <row r="264" spans="1:10" ht="6.6" customHeight="1" thickBot="1">
      <c r="A264" s="24"/>
      <c r="B264" s="33"/>
      <c r="D264" s="32"/>
    </row>
    <row r="265" spans="1:10" ht="18" customHeight="1">
      <c r="A265" s="241">
        <v>12.1</v>
      </c>
      <c r="B265" s="111" t="s">
        <v>201</v>
      </c>
      <c r="D265" s="112" t="s">
        <v>25</v>
      </c>
      <c r="F265" s="243">
        <v>1</v>
      </c>
      <c r="G265" s="245" t="s">
        <v>26</v>
      </c>
      <c r="H265" s="246">
        <f>'Water Sanitation-#2-1'!F68</f>
        <v>0</v>
      </c>
      <c r="J265" s="248">
        <f>H265*F265</f>
        <v>0</v>
      </c>
    </row>
    <row r="266" spans="1:10" ht="18" customHeight="1" thickBot="1">
      <c r="A266" s="242">
        <v>12.1</v>
      </c>
      <c r="B266" s="113" t="s">
        <v>202</v>
      </c>
      <c r="D266" s="114" t="s">
        <v>28</v>
      </c>
      <c r="F266" s="244">
        <v>1</v>
      </c>
      <c r="G266" s="245" t="s">
        <v>26</v>
      </c>
      <c r="H266" s="247"/>
      <c r="J266" s="249">
        <f>H266*F265</f>
        <v>0</v>
      </c>
    </row>
    <row r="267" spans="1:10" ht="7.2" customHeight="1" thickBot="1">
      <c r="A267" s="41"/>
      <c r="B267" s="72"/>
      <c r="D267" s="115"/>
      <c r="F267" s="32"/>
      <c r="G267" s="32"/>
      <c r="H267" s="74"/>
      <c r="J267" s="74"/>
    </row>
    <row r="268" spans="1:10" ht="18" customHeight="1" thickBot="1">
      <c r="A268" s="24"/>
      <c r="B268" s="33"/>
      <c r="D268" s="32"/>
      <c r="F268" s="228" t="s">
        <v>203</v>
      </c>
      <c r="G268" s="229"/>
      <c r="H268" s="230"/>
      <c r="J268" s="51">
        <f>J265</f>
        <v>0</v>
      </c>
    </row>
    <row r="269" spans="1:10" ht="18" customHeight="1">
      <c r="A269" s="24"/>
      <c r="B269" s="33"/>
      <c r="F269" s="28"/>
      <c r="G269" s="32"/>
      <c r="H269" s="32"/>
    </row>
    <row r="270" spans="1:10" ht="18" customHeight="1">
      <c r="A270" s="24"/>
      <c r="B270" s="33"/>
      <c r="F270" s="28"/>
      <c r="G270" s="32"/>
      <c r="H270" s="32"/>
    </row>
    <row r="271" spans="1:10" ht="18" customHeight="1">
      <c r="A271" s="24"/>
      <c r="B271" s="33"/>
      <c r="F271" s="28"/>
      <c r="G271" s="32"/>
      <c r="H271" s="32"/>
    </row>
    <row r="272" spans="1:10" ht="18" customHeight="1">
      <c r="A272" s="24"/>
      <c r="B272" s="33"/>
      <c r="F272" s="28"/>
      <c r="G272" s="32"/>
      <c r="H272" s="32"/>
    </row>
    <row r="273" spans="1:10" ht="18" customHeight="1">
      <c r="A273" s="24"/>
      <c r="B273" s="33"/>
      <c r="F273" s="28"/>
      <c r="G273" s="32"/>
      <c r="H273" s="32"/>
    </row>
    <row r="274" spans="1:10" ht="18" customHeight="1">
      <c r="A274" s="24"/>
      <c r="B274" s="33"/>
      <c r="F274" s="28"/>
      <c r="G274" s="32"/>
      <c r="H274" s="32"/>
    </row>
    <row r="275" spans="1:10" s="116" customFormat="1" ht="24.9" customHeight="1">
      <c r="A275" s="24"/>
      <c r="B275" s="33"/>
      <c r="C275" s="2"/>
      <c r="D275" s="2"/>
      <c r="E275" s="2"/>
      <c r="F275" s="28"/>
      <c r="G275" s="32"/>
      <c r="H275" s="32"/>
      <c r="I275" s="2"/>
      <c r="J275" s="2"/>
    </row>
    <row r="276" spans="1:10" ht="17.399999999999999" thickBot="1">
      <c r="A276" s="24"/>
      <c r="B276" s="33"/>
      <c r="F276" s="28"/>
      <c r="G276" s="32"/>
      <c r="H276" s="32"/>
    </row>
    <row r="277" spans="1:10" ht="32.1" customHeight="1" thickBot="1">
      <c r="A277" s="231" t="s">
        <v>204</v>
      </c>
      <c r="B277" s="232"/>
      <c r="C277" s="232"/>
      <c r="D277" s="232"/>
      <c r="E277" s="232"/>
      <c r="F277" s="232"/>
      <c r="G277" s="232"/>
      <c r="H277" s="232"/>
      <c r="I277" s="232"/>
      <c r="J277" s="233"/>
    </row>
    <row r="278" spans="1:10" ht="9" customHeight="1" thickBot="1">
      <c r="A278" s="117"/>
      <c r="B278" s="8"/>
    </row>
    <row r="279" spans="1:10" ht="32.1" customHeight="1">
      <c r="A279" s="118">
        <v>1</v>
      </c>
      <c r="B279" s="234" t="s">
        <v>205</v>
      </c>
      <c r="C279" s="234"/>
      <c r="D279" s="235"/>
      <c r="F279" s="236" t="s">
        <v>206</v>
      </c>
      <c r="G279" s="237"/>
      <c r="H279" s="238"/>
      <c r="J279" s="119">
        <f>J40</f>
        <v>0</v>
      </c>
    </row>
    <row r="280" spans="1:10" ht="32.1" customHeight="1">
      <c r="A280" s="120">
        <v>2</v>
      </c>
      <c r="B280" s="223" t="s">
        <v>207</v>
      </c>
      <c r="C280" s="223"/>
      <c r="D280" s="224"/>
      <c r="F280" s="225" t="s">
        <v>208</v>
      </c>
      <c r="G280" s="226"/>
      <c r="H280" s="227"/>
      <c r="J280" s="119">
        <f>J70</f>
        <v>0</v>
      </c>
    </row>
    <row r="281" spans="1:10" ht="32.1" customHeight="1">
      <c r="A281" s="120">
        <v>3</v>
      </c>
      <c r="B281" s="223" t="s">
        <v>209</v>
      </c>
      <c r="C281" s="223"/>
      <c r="D281" s="224"/>
      <c r="F281" s="225" t="s">
        <v>210</v>
      </c>
      <c r="G281" s="226"/>
      <c r="H281" s="227"/>
      <c r="J281" s="119">
        <f>J85</f>
        <v>0</v>
      </c>
    </row>
    <row r="282" spans="1:10" ht="32.1" customHeight="1">
      <c r="A282" s="120">
        <v>4</v>
      </c>
      <c r="B282" s="223" t="s">
        <v>211</v>
      </c>
      <c r="C282" s="223"/>
      <c r="D282" s="224"/>
      <c r="F282" s="225" t="s">
        <v>212</v>
      </c>
      <c r="G282" s="226"/>
      <c r="H282" s="227"/>
      <c r="J282" s="119">
        <f>J95</f>
        <v>0</v>
      </c>
    </row>
    <row r="283" spans="1:10" ht="32.1" customHeight="1">
      <c r="A283" s="120">
        <v>5</v>
      </c>
      <c r="B283" s="223" t="s">
        <v>213</v>
      </c>
      <c r="C283" s="223"/>
      <c r="D283" s="224"/>
      <c r="F283" s="225" t="s">
        <v>214</v>
      </c>
      <c r="G283" s="226"/>
      <c r="H283" s="227"/>
      <c r="J283" s="119">
        <f>J129</f>
        <v>0</v>
      </c>
    </row>
    <row r="284" spans="1:10" ht="32.1" customHeight="1">
      <c r="A284" s="120">
        <v>6</v>
      </c>
      <c r="B284" s="223" t="s">
        <v>215</v>
      </c>
      <c r="C284" s="223"/>
      <c r="D284" s="224"/>
      <c r="F284" s="225" t="s">
        <v>216</v>
      </c>
      <c r="G284" s="226"/>
      <c r="H284" s="227"/>
      <c r="J284" s="119">
        <f>J139</f>
        <v>0</v>
      </c>
    </row>
    <row r="285" spans="1:10" ht="32.1" customHeight="1">
      <c r="A285" s="120">
        <v>7</v>
      </c>
      <c r="B285" s="223" t="s">
        <v>217</v>
      </c>
      <c r="C285" s="223"/>
      <c r="D285" s="224"/>
      <c r="F285" s="225" t="s">
        <v>218</v>
      </c>
      <c r="G285" s="226"/>
      <c r="H285" s="227"/>
      <c r="J285" s="119">
        <f>J161</f>
        <v>0</v>
      </c>
    </row>
    <row r="286" spans="1:10" ht="32.1" customHeight="1">
      <c r="A286" s="120">
        <v>8</v>
      </c>
      <c r="B286" s="223" t="s">
        <v>219</v>
      </c>
      <c r="C286" s="223"/>
      <c r="D286" s="224"/>
      <c r="F286" s="225" t="s">
        <v>220</v>
      </c>
      <c r="G286" s="226"/>
      <c r="H286" s="227"/>
      <c r="J286" s="119">
        <f>J204</f>
        <v>0</v>
      </c>
    </row>
    <row r="287" spans="1:10" ht="32.1" customHeight="1">
      <c r="A287" s="120">
        <v>9</v>
      </c>
      <c r="B287" s="223" t="s">
        <v>162</v>
      </c>
      <c r="C287" s="223"/>
      <c r="D287" s="224"/>
      <c r="F287" s="225" t="s">
        <v>221</v>
      </c>
      <c r="G287" s="226"/>
      <c r="H287" s="227"/>
      <c r="J287" s="119">
        <f>J226</f>
        <v>0</v>
      </c>
    </row>
    <row r="288" spans="1:10" ht="32.1" customHeight="1">
      <c r="A288" s="120">
        <v>10</v>
      </c>
      <c r="B288" s="223" t="s">
        <v>222</v>
      </c>
      <c r="C288" s="223"/>
      <c r="D288" s="224"/>
      <c r="F288" s="225" t="s">
        <v>223</v>
      </c>
      <c r="G288" s="226"/>
      <c r="H288" s="227"/>
      <c r="J288" s="119">
        <f>J251</f>
        <v>0</v>
      </c>
    </row>
    <row r="289" spans="1:10" ht="22.8">
      <c r="A289" s="120">
        <v>11</v>
      </c>
      <c r="B289" s="223" t="s">
        <v>224</v>
      </c>
      <c r="C289" s="223"/>
      <c r="D289" s="224"/>
      <c r="F289" s="225" t="s">
        <v>225</v>
      </c>
      <c r="G289" s="226"/>
      <c r="H289" s="227"/>
      <c r="J289" s="119">
        <f>J261</f>
        <v>0</v>
      </c>
    </row>
    <row r="290" spans="1:10" ht="23.4" thickBot="1">
      <c r="A290" s="121">
        <v>12</v>
      </c>
      <c r="B290" s="209" t="s">
        <v>226</v>
      </c>
      <c r="C290" s="209"/>
      <c r="D290" s="210"/>
      <c r="F290" s="211" t="s">
        <v>227</v>
      </c>
      <c r="G290" s="212"/>
      <c r="H290" s="213"/>
      <c r="J290" s="119">
        <f>J268</f>
        <v>0</v>
      </c>
    </row>
    <row r="291" spans="1:10" ht="6.6" customHeight="1" thickBot="1">
      <c r="J291" s="175"/>
    </row>
    <row r="292" spans="1:10" ht="37.5" customHeight="1" thickBot="1">
      <c r="D292" s="214" t="s">
        <v>228</v>
      </c>
      <c r="E292" s="215"/>
      <c r="F292" s="215"/>
      <c r="G292" s="215"/>
      <c r="H292" s="216"/>
      <c r="J292" s="122">
        <f>ROUNDUP((J280+J281+J282+J283+J284+J285+J286+J287+J288+J289+J290+J279),2)</f>
        <v>0</v>
      </c>
    </row>
    <row r="293" spans="1:10" ht="6.6" customHeight="1" thickBot="1">
      <c r="D293" s="123"/>
      <c r="E293" s="124"/>
      <c r="F293" s="124"/>
      <c r="G293" s="124"/>
      <c r="H293" s="125"/>
      <c r="J293" s="126"/>
    </row>
    <row r="294" spans="1:10" ht="67.8" customHeight="1" thickBot="1">
      <c r="D294" s="217" t="s">
        <v>229</v>
      </c>
      <c r="E294" s="218"/>
      <c r="F294" s="219"/>
      <c r="G294" s="127"/>
      <c r="H294" s="128">
        <v>1.4999999999999999E-2</v>
      </c>
      <c r="J294" s="129">
        <f>J292*H294</f>
        <v>0</v>
      </c>
    </row>
    <row r="295" spans="1:10" ht="6.6" customHeight="1" thickBot="1">
      <c r="D295" s="123"/>
      <c r="E295" s="124"/>
      <c r="F295" s="124"/>
      <c r="G295" s="124"/>
      <c r="H295" s="130"/>
      <c r="J295" s="176"/>
    </row>
    <row r="296" spans="1:10" ht="40.200000000000003" customHeight="1" thickBot="1">
      <c r="D296" s="203" t="s">
        <v>230</v>
      </c>
      <c r="E296" s="204"/>
      <c r="F296" s="204"/>
      <c r="G296" s="204"/>
      <c r="H296" s="205"/>
      <c r="J296" s="129">
        <f>J294+J292</f>
        <v>0</v>
      </c>
    </row>
    <row r="297" spans="1:10" ht="6.6" customHeight="1" thickBot="1">
      <c r="H297" s="132"/>
      <c r="J297" s="131"/>
    </row>
    <row r="298" spans="1:10" ht="40.200000000000003" customHeight="1" thickBot="1">
      <c r="D298" s="220" t="s">
        <v>231</v>
      </c>
      <c r="E298" s="221"/>
      <c r="F298" s="222"/>
      <c r="G298" s="133"/>
      <c r="H298" s="128">
        <v>0.08</v>
      </c>
      <c r="I298" s="134"/>
      <c r="J298" s="129">
        <f>J296*H298</f>
        <v>0</v>
      </c>
    </row>
    <row r="299" spans="1:10" ht="6.6" customHeight="1" thickBot="1">
      <c r="D299" s="135"/>
      <c r="E299" s="135"/>
      <c r="F299" s="135"/>
      <c r="G299" s="135"/>
      <c r="H299" s="130"/>
      <c r="I299" s="135"/>
      <c r="J299" s="176"/>
    </row>
    <row r="300" spans="1:10" ht="40.200000000000003" customHeight="1" thickBot="1">
      <c r="D300" s="203" t="s">
        <v>230</v>
      </c>
      <c r="E300" s="204"/>
      <c r="F300" s="204"/>
      <c r="G300" s="204"/>
      <c r="H300" s="205"/>
      <c r="I300" s="135"/>
      <c r="J300" s="129">
        <f>J298+J292</f>
        <v>0</v>
      </c>
    </row>
    <row r="301" spans="1:10" ht="6.6" customHeight="1" thickBot="1">
      <c r="J301" s="176"/>
    </row>
    <row r="302" spans="1:10" ht="40.200000000000003" customHeight="1" thickBot="1">
      <c r="D302" s="206" t="s">
        <v>232</v>
      </c>
      <c r="E302" s="207"/>
      <c r="F302" s="208"/>
      <c r="G302" s="136"/>
      <c r="H302" s="128">
        <v>0.1</v>
      </c>
      <c r="I302" s="135"/>
      <c r="J302" s="129">
        <f>J300*H302</f>
        <v>0</v>
      </c>
    </row>
    <row r="303" spans="1:10" ht="6.6" customHeight="1" thickBot="1">
      <c r="D303" s="135"/>
      <c r="E303" s="135"/>
      <c r="F303" s="135"/>
      <c r="G303" s="135"/>
      <c r="H303" s="135"/>
      <c r="I303" s="135"/>
      <c r="J303" s="176"/>
    </row>
    <row r="304" spans="1:10" ht="40.200000000000003" customHeight="1" thickBot="1">
      <c r="D304" s="203" t="s">
        <v>233</v>
      </c>
      <c r="E304" s="204"/>
      <c r="F304" s="204"/>
      <c r="G304" s="204"/>
      <c r="H304" s="205"/>
      <c r="I304" s="135"/>
      <c r="J304" s="129">
        <f>J302+J300</f>
        <v>0</v>
      </c>
    </row>
    <row r="305" spans="2:10" ht="6.6" customHeight="1" thickBot="1">
      <c r="J305" s="137"/>
    </row>
    <row r="306" spans="2:10" ht="37.200000000000003" customHeight="1" thickBot="1">
      <c r="D306" s="203" t="s">
        <v>234</v>
      </c>
      <c r="E306" s="204"/>
      <c r="F306" s="204"/>
      <c r="G306" s="204"/>
      <c r="H306" s="205"/>
      <c r="I306" s="135"/>
      <c r="J306" s="129">
        <f>J304*0.18</f>
        <v>0</v>
      </c>
    </row>
    <row r="307" spans="2:10" ht="6.6" customHeight="1" thickBot="1">
      <c r="J307" s="137"/>
    </row>
    <row r="308" spans="2:10" ht="37.799999999999997" customHeight="1" thickBot="1">
      <c r="D308" s="203" t="s">
        <v>233</v>
      </c>
      <c r="E308" s="204"/>
      <c r="F308" s="204"/>
      <c r="G308" s="204"/>
      <c r="H308" s="205"/>
      <c r="I308" s="135"/>
      <c r="J308" s="129">
        <f>J306+J304</f>
        <v>0</v>
      </c>
    </row>
    <row r="311" spans="2:10" ht="15.6" thickBot="1">
      <c r="B311" s="138" t="s">
        <v>235</v>
      </c>
    </row>
    <row r="312" spans="2:10" ht="15.6" thickTop="1"/>
    <row r="317" spans="2:10" ht="18.75" customHeight="1"/>
    <row r="318" spans="2:10" ht="20.399999999999999">
      <c r="B318" s="140"/>
      <c r="D318" s="140"/>
    </row>
    <row r="319" spans="2:10" ht="21" customHeight="1"/>
    <row r="321" spans="2:2" ht="21" customHeight="1" thickBot="1"/>
    <row r="322" spans="2:2" ht="16.8">
      <c r="B322" s="54"/>
    </row>
    <row r="323" spans="2:2" ht="21" customHeight="1"/>
    <row r="325" spans="2:2" ht="21" customHeight="1"/>
  </sheetData>
  <mergeCells count="375">
    <mergeCell ref="A2:J2"/>
    <mergeCell ref="A4:B4"/>
    <mergeCell ref="D4:J5"/>
    <mergeCell ref="A7:B7"/>
    <mergeCell ref="D7:J7"/>
    <mergeCell ref="A8:B8"/>
    <mergeCell ref="D8:J8"/>
    <mergeCell ref="F10:J10"/>
    <mergeCell ref="F11:J11"/>
    <mergeCell ref="B23:J23"/>
    <mergeCell ref="A25:A26"/>
    <mergeCell ref="F25:F26"/>
    <mergeCell ref="G25:G26"/>
    <mergeCell ref="H25:H26"/>
    <mergeCell ref="I25:I26"/>
    <mergeCell ref="J25:J26"/>
    <mergeCell ref="A28:A29"/>
    <mergeCell ref="F28:F29"/>
    <mergeCell ref="G28:G29"/>
    <mergeCell ref="H28:H29"/>
    <mergeCell ref="J28:J29"/>
    <mergeCell ref="A31:A32"/>
    <mergeCell ref="F31:F32"/>
    <mergeCell ref="G31:G32"/>
    <mergeCell ref="H31:H32"/>
    <mergeCell ref="J31:J32"/>
    <mergeCell ref="F40:H40"/>
    <mergeCell ref="B42:J42"/>
    <mergeCell ref="A44:B44"/>
    <mergeCell ref="A46:A47"/>
    <mergeCell ref="F46:F47"/>
    <mergeCell ref="G46:G47"/>
    <mergeCell ref="H46:H47"/>
    <mergeCell ref="J46:J47"/>
    <mergeCell ref="A34:A35"/>
    <mergeCell ref="F34:F35"/>
    <mergeCell ref="G34:G35"/>
    <mergeCell ref="H34:H35"/>
    <mergeCell ref="J34:J35"/>
    <mergeCell ref="A37:A38"/>
    <mergeCell ref="F37:F38"/>
    <mergeCell ref="G37:G38"/>
    <mergeCell ref="H37:H38"/>
    <mergeCell ref="J37:J38"/>
    <mergeCell ref="A49:A50"/>
    <mergeCell ref="F49:F50"/>
    <mergeCell ref="G49:G50"/>
    <mergeCell ref="H49:H50"/>
    <mergeCell ref="J49:J50"/>
    <mergeCell ref="A52:A53"/>
    <mergeCell ref="F52:F53"/>
    <mergeCell ref="G52:G53"/>
    <mergeCell ref="H52:H53"/>
    <mergeCell ref="J52:J53"/>
    <mergeCell ref="A55:A56"/>
    <mergeCell ref="F55:F56"/>
    <mergeCell ref="G55:G56"/>
    <mergeCell ref="H55:H56"/>
    <mergeCell ref="J55:J56"/>
    <mergeCell ref="A58:A59"/>
    <mergeCell ref="F58:F59"/>
    <mergeCell ref="G58:G59"/>
    <mergeCell ref="H58:H59"/>
    <mergeCell ref="J58:J59"/>
    <mergeCell ref="A67:A68"/>
    <mergeCell ref="F67:F68"/>
    <mergeCell ref="G67:G68"/>
    <mergeCell ref="H67:H68"/>
    <mergeCell ref="J67:J68"/>
    <mergeCell ref="F70:H70"/>
    <mergeCell ref="A61:A62"/>
    <mergeCell ref="F61:F62"/>
    <mergeCell ref="G61:G62"/>
    <mergeCell ref="H61:H62"/>
    <mergeCell ref="J61:J62"/>
    <mergeCell ref="A64:A65"/>
    <mergeCell ref="F64:F65"/>
    <mergeCell ref="G64:G65"/>
    <mergeCell ref="H64:H65"/>
    <mergeCell ref="J64:J65"/>
    <mergeCell ref="B72:J72"/>
    <mergeCell ref="A74:A75"/>
    <mergeCell ref="D76:D83"/>
    <mergeCell ref="F85:H85"/>
    <mergeCell ref="B87:J87"/>
    <mergeCell ref="A89:A90"/>
    <mergeCell ref="F89:F90"/>
    <mergeCell ref="G89:G90"/>
    <mergeCell ref="H89:H90"/>
    <mergeCell ref="J89:J90"/>
    <mergeCell ref="B97:J97"/>
    <mergeCell ref="A99:A100"/>
    <mergeCell ref="F99:F100"/>
    <mergeCell ref="G99:G100"/>
    <mergeCell ref="H99:H100"/>
    <mergeCell ref="J99:J100"/>
    <mergeCell ref="A92:A93"/>
    <mergeCell ref="F92:F93"/>
    <mergeCell ref="G92:G93"/>
    <mergeCell ref="H92:H93"/>
    <mergeCell ref="J92:J93"/>
    <mergeCell ref="F95:H95"/>
    <mergeCell ref="A102:A103"/>
    <mergeCell ref="F102:F103"/>
    <mergeCell ref="G102:G103"/>
    <mergeCell ref="H102:H103"/>
    <mergeCell ref="J102:J103"/>
    <mergeCell ref="A105:A106"/>
    <mergeCell ref="F105:F106"/>
    <mergeCell ref="G105:G106"/>
    <mergeCell ref="H105:H106"/>
    <mergeCell ref="J105:J106"/>
    <mergeCell ref="A108:A109"/>
    <mergeCell ref="F108:F109"/>
    <mergeCell ref="G108:G109"/>
    <mergeCell ref="H108:H109"/>
    <mergeCell ref="J108:J109"/>
    <mergeCell ref="A111:A112"/>
    <mergeCell ref="F111:F112"/>
    <mergeCell ref="G111:G112"/>
    <mergeCell ref="H111:H112"/>
    <mergeCell ref="J111:J112"/>
    <mergeCell ref="A114:A115"/>
    <mergeCell ref="F114:F115"/>
    <mergeCell ref="G114:G115"/>
    <mergeCell ref="H114:H115"/>
    <mergeCell ref="J114:J115"/>
    <mergeCell ref="A117:A118"/>
    <mergeCell ref="F117:F118"/>
    <mergeCell ref="G117:G118"/>
    <mergeCell ref="H117:H118"/>
    <mergeCell ref="J117:J118"/>
    <mergeCell ref="A126:A127"/>
    <mergeCell ref="F126:F127"/>
    <mergeCell ref="G126:G127"/>
    <mergeCell ref="H126:H127"/>
    <mergeCell ref="J126:J127"/>
    <mergeCell ref="F129:H129"/>
    <mergeCell ref="A120:A121"/>
    <mergeCell ref="F120:F121"/>
    <mergeCell ref="G120:G121"/>
    <mergeCell ref="H120:H121"/>
    <mergeCell ref="J120:J121"/>
    <mergeCell ref="A123:A124"/>
    <mergeCell ref="F123:F124"/>
    <mergeCell ref="G123:G124"/>
    <mergeCell ref="H123:H124"/>
    <mergeCell ref="J123:J124"/>
    <mergeCell ref="A136:A137"/>
    <mergeCell ref="F136:F137"/>
    <mergeCell ref="G136:G137"/>
    <mergeCell ref="H136:H137"/>
    <mergeCell ref="J136:J137"/>
    <mergeCell ref="F139:H139"/>
    <mergeCell ref="B131:J131"/>
    <mergeCell ref="A133:A134"/>
    <mergeCell ref="F133:F134"/>
    <mergeCell ref="G133:G134"/>
    <mergeCell ref="H133:H134"/>
    <mergeCell ref="J133:J134"/>
    <mergeCell ref="A143:A144"/>
    <mergeCell ref="F143:F144"/>
    <mergeCell ref="G143:G144"/>
    <mergeCell ref="H143:H144"/>
    <mergeCell ref="J143:J144"/>
    <mergeCell ref="A146:A147"/>
    <mergeCell ref="F146:F147"/>
    <mergeCell ref="G146:G147"/>
    <mergeCell ref="H146:H147"/>
    <mergeCell ref="J146:J147"/>
    <mergeCell ref="A149:A150"/>
    <mergeCell ref="F149:F150"/>
    <mergeCell ref="G149:G150"/>
    <mergeCell ref="H149:H150"/>
    <mergeCell ref="J149:J150"/>
    <mergeCell ref="A152:A153"/>
    <mergeCell ref="F152:F153"/>
    <mergeCell ref="G152:G153"/>
    <mergeCell ref="H152:H153"/>
    <mergeCell ref="J152:J153"/>
    <mergeCell ref="F161:H161"/>
    <mergeCell ref="B163:J163"/>
    <mergeCell ref="A165:A166"/>
    <mergeCell ref="F165:F166"/>
    <mergeCell ref="G165:G166"/>
    <mergeCell ref="H165:H166"/>
    <mergeCell ref="J165:J166"/>
    <mergeCell ref="A155:A156"/>
    <mergeCell ref="F155:F156"/>
    <mergeCell ref="G155:G156"/>
    <mergeCell ref="H155:H156"/>
    <mergeCell ref="J155:J156"/>
    <mergeCell ref="A158:A159"/>
    <mergeCell ref="F158:F159"/>
    <mergeCell ref="G158:G159"/>
    <mergeCell ref="H158:H159"/>
    <mergeCell ref="J158:J159"/>
    <mergeCell ref="A168:A169"/>
    <mergeCell ref="F168:F169"/>
    <mergeCell ref="G168:G169"/>
    <mergeCell ref="H168:H169"/>
    <mergeCell ref="J168:J169"/>
    <mergeCell ref="A171:A172"/>
    <mergeCell ref="F171:F172"/>
    <mergeCell ref="G171:G172"/>
    <mergeCell ref="H171:H172"/>
    <mergeCell ref="J171:J172"/>
    <mergeCell ref="A174:A175"/>
    <mergeCell ref="F174:F175"/>
    <mergeCell ref="G174:G175"/>
    <mergeCell ref="H174:H175"/>
    <mergeCell ref="J174:J175"/>
    <mergeCell ref="A177:A178"/>
    <mergeCell ref="F177:F178"/>
    <mergeCell ref="G177:G178"/>
    <mergeCell ref="H177:H178"/>
    <mergeCell ref="J177:J178"/>
    <mergeCell ref="A180:A181"/>
    <mergeCell ref="F180:F181"/>
    <mergeCell ref="G180:G181"/>
    <mergeCell ref="H180:H181"/>
    <mergeCell ref="J180:J181"/>
    <mergeCell ref="A183:A184"/>
    <mergeCell ref="F183:F184"/>
    <mergeCell ref="G183:G184"/>
    <mergeCell ref="H183:H184"/>
    <mergeCell ref="J183:J184"/>
    <mergeCell ref="A186:A187"/>
    <mergeCell ref="F186:F187"/>
    <mergeCell ref="G186:G187"/>
    <mergeCell ref="H186:H187"/>
    <mergeCell ref="J186:J187"/>
    <mergeCell ref="A189:A190"/>
    <mergeCell ref="F189:F190"/>
    <mergeCell ref="G189:G190"/>
    <mergeCell ref="H189:H190"/>
    <mergeCell ref="J189:J190"/>
    <mergeCell ref="A192:A193"/>
    <mergeCell ref="F192:F193"/>
    <mergeCell ref="G192:G193"/>
    <mergeCell ref="H192:H193"/>
    <mergeCell ref="J192:J193"/>
    <mergeCell ref="A195:A196"/>
    <mergeCell ref="F195:F196"/>
    <mergeCell ref="G195:G196"/>
    <mergeCell ref="H195:H196"/>
    <mergeCell ref="J195:J196"/>
    <mergeCell ref="F204:H204"/>
    <mergeCell ref="B206:J206"/>
    <mergeCell ref="A208:A209"/>
    <mergeCell ref="F208:F209"/>
    <mergeCell ref="G208:G209"/>
    <mergeCell ref="H208:H209"/>
    <mergeCell ref="J208:J209"/>
    <mergeCell ref="A198:A199"/>
    <mergeCell ref="F198:F199"/>
    <mergeCell ref="G198:G199"/>
    <mergeCell ref="H198:H199"/>
    <mergeCell ref="J198:J199"/>
    <mergeCell ref="A201:A202"/>
    <mergeCell ref="F201:F202"/>
    <mergeCell ref="G201:G202"/>
    <mergeCell ref="H201:H202"/>
    <mergeCell ref="J201:J202"/>
    <mergeCell ref="A211:A212"/>
    <mergeCell ref="F211:F212"/>
    <mergeCell ref="G211:G212"/>
    <mergeCell ref="H211:H212"/>
    <mergeCell ref="J211:J212"/>
    <mergeCell ref="A214:A215"/>
    <mergeCell ref="F214:F215"/>
    <mergeCell ref="G214:G215"/>
    <mergeCell ref="H214:H215"/>
    <mergeCell ref="J214:J215"/>
    <mergeCell ref="A217:A218"/>
    <mergeCell ref="F217:F218"/>
    <mergeCell ref="G217:G218"/>
    <mergeCell ref="H217:H218"/>
    <mergeCell ref="J217:J218"/>
    <mergeCell ref="A220:A221"/>
    <mergeCell ref="F220:F221"/>
    <mergeCell ref="G220:G221"/>
    <mergeCell ref="H220:H221"/>
    <mergeCell ref="J220:J221"/>
    <mergeCell ref="B228:J228"/>
    <mergeCell ref="A230:A231"/>
    <mergeCell ref="F230:F231"/>
    <mergeCell ref="G230:G231"/>
    <mergeCell ref="H230:H231"/>
    <mergeCell ref="J230:J231"/>
    <mergeCell ref="A223:A224"/>
    <mergeCell ref="F223:F224"/>
    <mergeCell ref="G223:G224"/>
    <mergeCell ref="H223:H224"/>
    <mergeCell ref="J223:J224"/>
    <mergeCell ref="F226:H226"/>
    <mergeCell ref="A233:A234"/>
    <mergeCell ref="F233:F234"/>
    <mergeCell ref="G233:G234"/>
    <mergeCell ref="H233:H234"/>
    <mergeCell ref="J233:J234"/>
    <mergeCell ref="A236:A237"/>
    <mergeCell ref="F236:F237"/>
    <mergeCell ref="G236:G237"/>
    <mergeCell ref="H236:H237"/>
    <mergeCell ref="J236:J237"/>
    <mergeCell ref="A239:A240"/>
    <mergeCell ref="F239:F240"/>
    <mergeCell ref="G239:G240"/>
    <mergeCell ref="H239:H240"/>
    <mergeCell ref="J239:J240"/>
    <mergeCell ref="A242:A243"/>
    <mergeCell ref="F242:F243"/>
    <mergeCell ref="G242:G243"/>
    <mergeCell ref="H242:H243"/>
    <mergeCell ref="J242:J243"/>
    <mergeCell ref="A245:A246"/>
    <mergeCell ref="F245:F246"/>
    <mergeCell ref="G245:G246"/>
    <mergeCell ref="H245:H246"/>
    <mergeCell ref="J245:J246"/>
    <mergeCell ref="A248:A249"/>
    <mergeCell ref="F248:F249"/>
    <mergeCell ref="G248:G249"/>
    <mergeCell ref="H248:H249"/>
    <mergeCell ref="J248:J249"/>
    <mergeCell ref="F261:H261"/>
    <mergeCell ref="B263:J263"/>
    <mergeCell ref="A265:A266"/>
    <mergeCell ref="F265:F266"/>
    <mergeCell ref="G265:G266"/>
    <mergeCell ref="H265:H266"/>
    <mergeCell ref="J265:J266"/>
    <mergeCell ref="F251:H251"/>
    <mergeCell ref="B253:J253"/>
    <mergeCell ref="A258:A259"/>
    <mergeCell ref="F258:F259"/>
    <mergeCell ref="G258:G259"/>
    <mergeCell ref="H258:H259"/>
    <mergeCell ref="J258:J259"/>
    <mergeCell ref="B281:D281"/>
    <mergeCell ref="F281:H281"/>
    <mergeCell ref="B282:D282"/>
    <mergeCell ref="F282:H282"/>
    <mergeCell ref="B283:D283"/>
    <mergeCell ref="F283:H283"/>
    <mergeCell ref="F268:H268"/>
    <mergeCell ref="A277:J277"/>
    <mergeCell ref="B279:D279"/>
    <mergeCell ref="F279:H279"/>
    <mergeCell ref="B280:D280"/>
    <mergeCell ref="F280:H280"/>
    <mergeCell ref="B287:D287"/>
    <mergeCell ref="F287:H287"/>
    <mergeCell ref="B288:D288"/>
    <mergeCell ref="F288:H288"/>
    <mergeCell ref="B289:D289"/>
    <mergeCell ref="F289:H289"/>
    <mergeCell ref="B284:D284"/>
    <mergeCell ref="F284:H284"/>
    <mergeCell ref="B285:D285"/>
    <mergeCell ref="F285:H285"/>
    <mergeCell ref="B286:D286"/>
    <mergeCell ref="F286:H286"/>
    <mergeCell ref="D300:H300"/>
    <mergeCell ref="D302:F302"/>
    <mergeCell ref="D304:H304"/>
    <mergeCell ref="D306:H306"/>
    <mergeCell ref="D308:H308"/>
    <mergeCell ref="B290:D290"/>
    <mergeCell ref="F290:H290"/>
    <mergeCell ref="D292:H292"/>
    <mergeCell ref="D294:F294"/>
    <mergeCell ref="D296:H296"/>
    <mergeCell ref="D298:F298"/>
  </mergeCells>
  <pageMargins left="0.25" right="0.25" top="0.75" bottom="0.75" header="0.3" footer="0.3"/>
  <pageSetup paperSize="9" scale="51"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69E5E-C31A-4619-9C2A-EFA2F0F2B599}">
  <sheetPr>
    <tabColor rgb="FF00B0F0"/>
  </sheetPr>
  <dimension ref="A1:F41"/>
  <sheetViews>
    <sheetView topLeftCell="A28" zoomScaleNormal="100" workbookViewId="0">
      <selection activeCell="E6" sqref="E6:E29"/>
    </sheetView>
  </sheetViews>
  <sheetFormatPr defaultColWidth="9.109375" defaultRowHeight="13.2"/>
  <cols>
    <col min="1" max="1" width="5.109375" style="156" customWidth="1"/>
    <col min="2" max="2" width="72.109375" style="155" customWidth="1"/>
    <col min="3" max="3" width="11" style="156" bestFit="1" customWidth="1"/>
    <col min="4" max="4" width="13.6640625" style="141" customWidth="1"/>
    <col min="5" max="5" width="14.109375" style="141" bestFit="1" customWidth="1"/>
    <col min="6" max="6" width="15" style="141" bestFit="1" customWidth="1"/>
    <col min="7" max="256" width="9.109375" style="141"/>
    <col min="257" max="257" width="5.109375" style="141" customWidth="1"/>
    <col min="258" max="258" width="72.109375" style="141" customWidth="1"/>
    <col min="259" max="259" width="11" style="141" bestFit="1" customWidth="1"/>
    <col min="260" max="260" width="13.6640625" style="141" customWidth="1"/>
    <col min="261" max="261" width="14.109375" style="141" bestFit="1" customWidth="1"/>
    <col min="262" max="262" width="15" style="141" bestFit="1" customWidth="1"/>
    <col min="263" max="512" width="9.109375" style="141"/>
    <col min="513" max="513" width="5.109375" style="141" customWidth="1"/>
    <col min="514" max="514" width="72.109375" style="141" customWidth="1"/>
    <col min="515" max="515" width="11" style="141" bestFit="1" customWidth="1"/>
    <col min="516" max="516" width="13.6640625" style="141" customWidth="1"/>
    <col min="517" max="517" width="14.109375" style="141" bestFit="1" customWidth="1"/>
    <col min="518" max="518" width="15" style="141" bestFit="1" customWidth="1"/>
    <col min="519" max="768" width="9.109375" style="141"/>
    <col min="769" max="769" width="5.109375" style="141" customWidth="1"/>
    <col min="770" max="770" width="72.109375" style="141" customWidth="1"/>
    <col min="771" max="771" width="11" style="141" bestFit="1" customWidth="1"/>
    <col min="772" max="772" width="13.6640625" style="141" customWidth="1"/>
    <col min="773" max="773" width="14.109375" style="141" bestFit="1" customWidth="1"/>
    <col min="774" max="774" width="15" style="141" bestFit="1" customWidth="1"/>
    <col min="775" max="1024" width="9.109375" style="141"/>
    <col min="1025" max="1025" width="5.109375" style="141" customWidth="1"/>
    <col min="1026" max="1026" width="72.109375" style="141" customWidth="1"/>
    <col min="1027" max="1027" width="11" style="141" bestFit="1" customWidth="1"/>
    <col min="1028" max="1028" width="13.6640625" style="141" customWidth="1"/>
    <col min="1029" max="1029" width="14.109375" style="141" bestFit="1" customWidth="1"/>
    <col min="1030" max="1030" width="15" style="141" bestFit="1" customWidth="1"/>
    <col min="1031" max="1280" width="9.109375" style="141"/>
    <col min="1281" max="1281" width="5.109375" style="141" customWidth="1"/>
    <col min="1282" max="1282" width="72.109375" style="141" customWidth="1"/>
    <col min="1283" max="1283" width="11" style="141" bestFit="1" customWidth="1"/>
    <col min="1284" max="1284" width="13.6640625" style="141" customWidth="1"/>
    <col min="1285" max="1285" width="14.109375" style="141" bestFit="1" customWidth="1"/>
    <col min="1286" max="1286" width="15" style="141" bestFit="1" customWidth="1"/>
    <col min="1287" max="1536" width="9.109375" style="141"/>
    <col min="1537" max="1537" width="5.109375" style="141" customWidth="1"/>
    <col min="1538" max="1538" width="72.109375" style="141" customWidth="1"/>
    <col min="1539" max="1539" width="11" style="141" bestFit="1" customWidth="1"/>
    <col min="1540" max="1540" width="13.6640625" style="141" customWidth="1"/>
    <col min="1541" max="1541" width="14.109375" style="141" bestFit="1" customWidth="1"/>
    <col min="1542" max="1542" width="15" style="141" bestFit="1" customWidth="1"/>
    <col min="1543" max="1792" width="9.109375" style="141"/>
    <col min="1793" max="1793" width="5.109375" style="141" customWidth="1"/>
    <col min="1794" max="1794" width="72.109375" style="141" customWidth="1"/>
    <col min="1795" max="1795" width="11" style="141" bestFit="1" customWidth="1"/>
    <col min="1796" max="1796" width="13.6640625" style="141" customWidth="1"/>
    <col min="1797" max="1797" width="14.109375" style="141" bestFit="1" customWidth="1"/>
    <col min="1798" max="1798" width="15" style="141" bestFit="1" customWidth="1"/>
    <col min="1799" max="2048" width="9.109375" style="141"/>
    <col min="2049" max="2049" width="5.109375" style="141" customWidth="1"/>
    <col min="2050" max="2050" width="72.109375" style="141" customWidth="1"/>
    <col min="2051" max="2051" width="11" style="141" bestFit="1" customWidth="1"/>
    <col min="2052" max="2052" width="13.6640625" style="141" customWidth="1"/>
    <col min="2053" max="2053" width="14.109375" style="141" bestFit="1" customWidth="1"/>
    <col min="2054" max="2054" width="15" style="141" bestFit="1" customWidth="1"/>
    <col min="2055" max="2304" width="9.109375" style="141"/>
    <col min="2305" max="2305" width="5.109375" style="141" customWidth="1"/>
    <col min="2306" max="2306" width="72.109375" style="141" customWidth="1"/>
    <col min="2307" max="2307" width="11" style="141" bestFit="1" customWidth="1"/>
    <col min="2308" max="2308" width="13.6640625" style="141" customWidth="1"/>
    <col min="2309" max="2309" width="14.109375" style="141" bestFit="1" customWidth="1"/>
    <col min="2310" max="2310" width="15" style="141" bestFit="1" customWidth="1"/>
    <col min="2311" max="2560" width="9.109375" style="141"/>
    <col min="2561" max="2561" width="5.109375" style="141" customWidth="1"/>
    <col min="2562" max="2562" width="72.109375" style="141" customWidth="1"/>
    <col min="2563" max="2563" width="11" style="141" bestFit="1" customWidth="1"/>
    <col min="2564" max="2564" width="13.6640625" style="141" customWidth="1"/>
    <col min="2565" max="2565" width="14.109375" style="141" bestFit="1" customWidth="1"/>
    <col min="2566" max="2566" width="15" style="141" bestFit="1" customWidth="1"/>
    <col min="2567" max="2816" width="9.109375" style="141"/>
    <col min="2817" max="2817" width="5.109375" style="141" customWidth="1"/>
    <col min="2818" max="2818" width="72.109375" style="141" customWidth="1"/>
    <col min="2819" max="2819" width="11" style="141" bestFit="1" customWidth="1"/>
    <col min="2820" max="2820" width="13.6640625" style="141" customWidth="1"/>
    <col min="2821" max="2821" width="14.109375" style="141" bestFit="1" customWidth="1"/>
    <col min="2822" max="2822" width="15" style="141" bestFit="1" customWidth="1"/>
    <col min="2823" max="3072" width="9.109375" style="141"/>
    <col min="3073" max="3073" width="5.109375" style="141" customWidth="1"/>
    <col min="3074" max="3074" width="72.109375" style="141" customWidth="1"/>
    <col min="3075" max="3075" width="11" style="141" bestFit="1" customWidth="1"/>
    <col min="3076" max="3076" width="13.6640625" style="141" customWidth="1"/>
    <col min="3077" max="3077" width="14.109375" style="141" bestFit="1" customWidth="1"/>
    <col min="3078" max="3078" width="15" style="141" bestFit="1" customWidth="1"/>
    <col min="3079" max="3328" width="9.109375" style="141"/>
    <col min="3329" max="3329" width="5.109375" style="141" customWidth="1"/>
    <col min="3330" max="3330" width="72.109375" style="141" customWidth="1"/>
    <col min="3331" max="3331" width="11" style="141" bestFit="1" customWidth="1"/>
    <col min="3332" max="3332" width="13.6640625" style="141" customWidth="1"/>
    <col min="3333" max="3333" width="14.109375" style="141" bestFit="1" customWidth="1"/>
    <col min="3334" max="3334" width="15" style="141" bestFit="1" customWidth="1"/>
    <col min="3335" max="3584" width="9.109375" style="141"/>
    <col min="3585" max="3585" width="5.109375" style="141" customWidth="1"/>
    <col min="3586" max="3586" width="72.109375" style="141" customWidth="1"/>
    <col min="3587" max="3587" width="11" style="141" bestFit="1" customWidth="1"/>
    <col min="3588" max="3588" width="13.6640625" style="141" customWidth="1"/>
    <col min="3589" max="3589" width="14.109375" style="141" bestFit="1" customWidth="1"/>
    <col min="3590" max="3590" width="15" style="141" bestFit="1" customWidth="1"/>
    <col min="3591" max="3840" width="9.109375" style="141"/>
    <col min="3841" max="3841" width="5.109375" style="141" customWidth="1"/>
    <col min="3842" max="3842" width="72.109375" style="141" customWidth="1"/>
    <col min="3843" max="3843" width="11" style="141" bestFit="1" customWidth="1"/>
    <col min="3844" max="3844" width="13.6640625" style="141" customWidth="1"/>
    <col min="3845" max="3845" width="14.109375" style="141" bestFit="1" customWidth="1"/>
    <col min="3846" max="3846" width="15" style="141" bestFit="1" customWidth="1"/>
    <col min="3847" max="4096" width="9.109375" style="141"/>
    <col min="4097" max="4097" width="5.109375" style="141" customWidth="1"/>
    <col min="4098" max="4098" width="72.109375" style="141" customWidth="1"/>
    <col min="4099" max="4099" width="11" style="141" bestFit="1" customWidth="1"/>
    <col min="4100" max="4100" width="13.6640625" style="141" customWidth="1"/>
    <col min="4101" max="4101" width="14.109375" style="141" bestFit="1" customWidth="1"/>
    <col min="4102" max="4102" width="15" style="141" bestFit="1" customWidth="1"/>
    <col min="4103" max="4352" width="9.109375" style="141"/>
    <col min="4353" max="4353" width="5.109375" style="141" customWidth="1"/>
    <col min="4354" max="4354" width="72.109375" style="141" customWidth="1"/>
    <col min="4355" max="4355" width="11" style="141" bestFit="1" customWidth="1"/>
    <col min="4356" max="4356" width="13.6640625" style="141" customWidth="1"/>
    <col min="4357" max="4357" width="14.109375" style="141" bestFit="1" customWidth="1"/>
    <col min="4358" max="4358" width="15" style="141" bestFit="1" customWidth="1"/>
    <col min="4359" max="4608" width="9.109375" style="141"/>
    <col min="4609" max="4609" width="5.109375" style="141" customWidth="1"/>
    <col min="4610" max="4610" width="72.109375" style="141" customWidth="1"/>
    <col min="4611" max="4611" width="11" style="141" bestFit="1" customWidth="1"/>
    <col min="4612" max="4612" width="13.6640625" style="141" customWidth="1"/>
    <col min="4613" max="4613" width="14.109375" style="141" bestFit="1" customWidth="1"/>
    <col min="4614" max="4614" width="15" style="141" bestFit="1" customWidth="1"/>
    <col min="4615" max="4864" width="9.109375" style="141"/>
    <col min="4865" max="4865" width="5.109375" style="141" customWidth="1"/>
    <col min="4866" max="4866" width="72.109375" style="141" customWidth="1"/>
    <col min="4867" max="4867" width="11" style="141" bestFit="1" customWidth="1"/>
    <col min="4868" max="4868" width="13.6640625" style="141" customWidth="1"/>
    <col min="4869" max="4869" width="14.109375" style="141" bestFit="1" customWidth="1"/>
    <col min="4870" max="4870" width="15" style="141" bestFit="1" customWidth="1"/>
    <col min="4871" max="5120" width="9.109375" style="141"/>
    <col min="5121" max="5121" width="5.109375" style="141" customWidth="1"/>
    <col min="5122" max="5122" width="72.109375" style="141" customWidth="1"/>
    <col min="5123" max="5123" width="11" style="141" bestFit="1" customWidth="1"/>
    <col min="5124" max="5124" width="13.6640625" style="141" customWidth="1"/>
    <col min="5125" max="5125" width="14.109375" style="141" bestFit="1" customWidth="1"/>
    <col min="5126" max="5126" width="15" style="141" bestFit="1" customWidth="1"/>
    <col min="5127" max="5376" width="9.109375" style="141"/>
    <col min="5377" max="5377" width="5.109375" style="141" customWidth="1"/>
    <col min="5378" max="5378" width="72.109375" style="141" customWidth="1"/>
    <col min="5379" max="5379" width="11" style="141" bestFit="1" customWidth="1"/>
    <col min="5380" max="5380" width="13.6640625" style="141" customWidth="1"/>
    <col min="5381" max="5381" width="14.109375" style="141" bestFit="1" customWidth="1"/>
    <col min="5382" max="5382" width="15" style="141" bestFit="1" customWidth="1"/>
    <col min="5383" max="5632" width="9.109375" style="141"/>
    <col min="5633" max="5633" width="5.109375" style="141" customWidth="1"/>
    <col min="5634" max="5634" width="72.109375" style="141" customWidth="1"/>
    <col min="5635" max="5635" width="11" style="141" bestFit="1" customWidth="1"/>
    <col min="5636" max="5636" width="13.6640625" style="141" customWidth="1"/>
    <col min="5637" max="5637" width="14.109375" style="141" bestFit="1" customWidth="1"/>
    <col min="5638" max="5638" width="15" style="141" bestFit="1" customWidth="1"/>
    <col min="5639" max="5888" width="9.109375" style="141"/>
    <col min="5889" max="5889" width="5.109375" style="141" customWidth="1"/>
    <col min="5890" max="5890" width="72.109375" style="141" customWidth="1"/>
    <col min="5891" max="5891" width="11" style="141" bestFit="1" customWidth="1"/>
    <col min="5892" max="5892" width="13.6640625" style="141" customWidth="1"/>
    <col min="5893" max="5893" width="14.109375" style="141" bestFit="1" customWidth="1"/>
    <col min="5894" max="5894" width="15" style="141" bestFit="1" customWidth="1"/>
    <col min="5895" max="6144" width="9.109375" style="141"/>
    <col min="6145" max="6145" width="5.109375" style="141" customWidth="1"/>
    <col min="6146" max="6146" width="72.109375" style="141" customWidth="1"/>
    <col min="6147" max="6147" width="11" style="141" bestFit="1" customWidth="1"/>
    <col min="6148" max="6148" width="13.6640625" style="141" customWidth="1"/>
    <col min="6149" max="6149" width="14.109375" style="141" bestFit="1" customWidth="1"/>
    <col min="6150" max="6150" width="15" style="141" bestFit="1" customWidth="1"/>
    <col min="6151" max="6400" width="9.109375" style="141"/>
    <col min="6401" max="6401" width="5.109375" style="141" customWidth="1"/>
    <col min="6402" max="6402" width="72.109375" style="141" customWidth="1"/>
    <col min="6403" max="6403" width="11" style="141" bestFit="1" customWidth="1"/>
    <col min="6404" max="6404" width="13.6640625" style="141" customWidth="1"/>
    <col min="6405" max="6405" width="14.109375" style="141" bestFit="1" customWidth="1"/>
    <col min="6406" max="6406" width="15" style="141" bestFit="1" customWidth="1"/>
    <col min="6407" max="6656" width="9.109375" style="141"/>
    <col min="6657" max="6657" width="5.109375" style="141" customWidth="1"/>
    <col min="6658" max="6658" width="72.109375" style="141" customWidth="1"/>
    <col min="6659" max="6659" width="11" style="141" bestFit="1" customWidth="1"/>
    <col min="6660" max="6660" width="13.6640625" style="141" customWidth="1"/>
    <col min="6661" max="6661" width="14.109375" style="141" bestFit="1" customWidth="1"/>
    <col min="6662" max="6662" width="15" style="141" bestFit="1" customWidth="1"/>
    <col min="6663" max="6912" width="9.109375" style="141"/>
    <col min="6913" max="6913" width="5.109375" style="141" customWidth="1"/>
    <col min="6914" max="6914" width="72.109375" style="141" customWidth="1"/>
    <col min="6915" max="6915" width="11" style="141" bestFit="1" customWidth="1"/>
    <col min="6916" max="6916" width="13.6640625" style="141" customWidth="1"/>
    <col min="6917" max="6917" width="14.109375" style="141" bestFit="1" customWidth="1"/>
    <col min="6918" max="6918" width="15" style="141" bestFit="1" customWidth="1"/>
    <col min="6919" max="7168" width="9.109375" style="141"/>
    <col min="7169" max="7169" width="5.109375" style="141" customWidth="1"/>
    <col min="7170" max="7170" width="72.109375" style="141" customWidth="1"/>
    <col min="7171" max="7171" width="11" style="141" bestFit="1" customWidth="1"/>
    <col min="7172" max="7172" width="13.6640625" style="141" customWidth="1"/>
    <col min="7173" max="7173" width="14.109375" style="141" bestFit="1" customWidth="1"/>
    <col min="7174" max="7174" width="15" style="141" bestFit="1" customWidth="1"/>
    <col min="7175" max="7424" width="9.109375" style="141"/>
    <col min="7425" max="7425" width="5.109375" style="141" customWidth="1"/>
    <col min="7426" max="7426" width="72.109375" style="141" customWidth="1"/>
    <col min="7427" max="7427" width="11" style="141" bestFit="1" customWidth="1"/>
    <col min="7428" max="7428" width="13.6640625" style="141" customWidth="1"/>
    <col min="7429" max="7429" width="14.109375" style="141" bestFit="1" customWidth="1"/>
    <col min="7430" max="7430" width="15" style="141" bestFit="1" customWidth="1"/>
    <col min="7431" max="7680" width="9.109375" style="141"/>
    <col min="7681" max="7681" width="5.109375" style="141" customWidth="1"/>
    <col min="7682" max="7682" width="72.109375" style="141" customWidth="1"/>
    <col min="7683" max="7683" width="11" style="141" bestFit="1" customWidth="1"/>
    <col min="7684" max="7684" width="13.6640625" style="141" customWidth="1"/>
    <col min="7685" max="7685" width="14.109375" style="141" bestFit="1" customWidth="1"/>
    <col min="7686" max="7686" width="15" style="141" bestFit="1" customWidth="1"/>
    <col min="7687" max="7936" width="9.109375" style="141"/>
    <col min="7937" max="7937" width="5.109375" style="141" customWidth="1"/>
    <col min="7938" max="7938" width="72.109375" style="141" customWidth="1"/>
    <col min="7939" max="7939" width="11" style="141" bestFit="1" customWidth="1"/>
    <col min="7940" max="7940" width="13.6640625" style="141" customWidth="1"/>
    <col min="7941" max="7941" width="14.109375" style="141" bestFit="1" customWidth="1"/>
    <col min="7942" max="7942" width="15" style="141" bestFit="1" customWidth="1"/>
    <col min="7943" max="8192" width="9.109375" style="141"/>
    <col min="8193" max="8193" width="5.109375" style="141" customWidth="1"/>
    <col min="8194" max="8194" width="72.109375" style="141" customWidth="1"/>
    <col min="8195" max="8195" width="11" style="141" bestFit="1" customWidth="1"/>
    <col min="8196" max="8196" width="13.6640625" style="141" customWidth="1"/>
    <col min="8197" max="8197" width="14.109375" style="141" bestFit="1" customWidth="1"/>
    <col min="8198" max="8198" width="15" style="141" bestFit="1" customWidth="1"/>
    <col min="8199" max="8448" width="9.109375" style="141"/>
    <col min="8449" max="8449" width="5.109375" style="141" customWidth="1"/>
    <col min="8450" max="8450" width="72.109375" style="141" customWidth="1"/>
    <col min="8451" max="8451" width="11" style="141" bestFit="1" customWidth="1"/>
    <col min="8452" max="8452" width="13.6640625" style="141" customWidth="1"/>
    <col min="8453" max="8453" width="14.109375" style="141" bestFit="1" customWidth="1"/>
    <col min="8454" max="8454" width="15" style="141" bestFit="1" customWidth="1"/>
    <col min="8455" max="8704" width="9.109375" style="141"/>
    <col min="8705" max="8705" width="5.109375" style="141" customWidth="1"/>
    <col min="8706" max="8706" width="72.109375" style="141" customWidth="1"/>
    <col min="8707" max="8707" width="11" style="141" bestFit="1" customWidth="1"/>
    <col min="8708" max="8708" width="13.6640625" style="141" customWidth="1"/>
    <col min="8709" max="8709" width="14.109375" style="141" bestFit="1" customWidth="1"/>
    <col min="8710" max="8710" width="15" style="141" bestFit="1" customWidth="1"/>
    <col min="8711" max="8960" width="9.109375" style="141"/>
    <col min="8961" max="8961" width="5.109375" style="141" customWidth="1"/>
    <col min="8962" max="8962" width="72.109375" style="141" customWidth="1"/>
    <col min="8963" max="8963" width="11" style="141" bestFit="1" customWidth="1"/>
    <col min="8964" max="8964" width="13.6640625" style="141" customWidth="1"/>
    <col min="8965" max="8965" width="14.109375" style="141" bestFit="1" customWidth="1"/>
    <col min="8966" max="8966" width="15" style="141" bestFit="1" customWidth="1"/>
    <col min="8967" max="9216" width="9.109375" style="141"/>
    <col min="9217" max="9217" width="5.109375" style="141" customWidth="1"/>
    <col min="9218" max="9218" width="72.109375" style="141" customWidth="1"/>
    <col min="9219" max="9219" width="11" style="141" bestFit="1" customWidth="1"/>
    <col min="9220" max="9220" width="13.6640625" style="141" customWidth="1"/>
    <col min="9221" max="9221" width="14.109375" style="141" bestFit="1" customWidth="1"/>
    <col min="9222" max="9222" width="15" style="141" bestFit="1" customWidth="1"/>
    <col min="9223" max="9472" width="9.109375" style="141"/>
    <col min="9473" max="9473" width="5.109375" style="141" customWidth="1"/>
    <col min="9474" max="9474" width="72.109375" style="141" customWidth="1"/>
    <col min="9475" max="9475" width="11" style="141" bestFit="1" customWidth="1"/>
    <col min="9476" max="9476" width="13.6640625" style="141" customWidth="1"/>
    <col min="9477" max="9477" width="14.109375" style="141" bestFit="1" customWidth="1"/>
    <col min="9478" max="9478" width="15" style="141" bestFit="1" customWidth="1"/>
    <col min="9479" max="9728" width="9.109375" style="141"/>
    <col min="9729" max="9729" width="5.109375" style="141" customWidth="1"/>
    <col min="9730" max="9730" width="72.109375" style="141" customWidth="1"/>
    <col min="9731" max="9731" width="11" style="141" bestFit="1" customWidth="1"/>
    <col min="9732" max="9732" width="13.6640625" style="141" customWidth="1"/>
    <col min="9733" max="9733" width="14.109375" style="141" bestFit="1" customWidth="1"/>
    <col min="9734" max="9734" width="15" style="141" bestFit="1" customWidth="1"/>
    <col min="9735" max="9984" width="9.109375" style="141"/>
    <col min="9985" max="9985" width="5.109375" style="141" customWidth="1"/>
    <col min="9986" max="9986" width="72.109375" style="141" customWidth="1"/>
    <col min="9987" max="9987" width="11" style="141" bestFit="1" customWidth="1"/>
    <col min="9988" max="9988" width="13.6640625" style="141" customWidth="1"/>
    <col min="9989" max="9989" width="14.109375" style="141" bestFit="1" customWidth="1"/>
    <col min="9990" max="9990" width="15" style="141" bestFit="1" customWidth="1"/>
    <col min="9991" max="10240" width="9.109375" style="141"/>
    <col min="10241" max="10241" width="5.109375" style="141" customWidth="1"/>
    <col min="10242" max="10242" width="72.109375" style="141" customWidth="1"/>
    <col min="10243" max="10243" width="11" style="141" bestFit="1" customWidth="1"/>
    <col min="10244" max="10244" width="13.6640625" style="141" customWidth="1"/>
    <col min="10245" max="10245" width="14.109375" style="141" bestFit="1" customWidth="1"/>
    <col min="10246" max="10246" width="15" style="141" bestFit="1" customWidth="1"/>
    <col min="10247" max="10496" width="9.109375" style="141"/>
    <col min="10497" max="10497" width="5.109375" style="141" customWidth="1"/>
    <col min="10498" max="10498" width="72.109375" style="141" customWidth="1"/>
    <col min="10499" max="10499" width="11" style="141" bestFit="1" customWidth="1"/>
    <col min="10500" max="10500" width="13.6640625" style="141" customWidth="1"/>
    <col min="10501" max="10501" width="14.109375" style="141" bestFit="1" customWidth="1"/>
    <col min="10502" max="10502" width="15" style="141" bestFit="1" customWidth="1"/>
    <col min="10503" max="10752" width="9.109375" style="141"/>
    <col min="10753" max="10753" width="5.109375" style="141" customWidth="1"/>
    <col min="10754" max="10754" width="72.109375" style="141" customWidth="1"/>
    <col min="10755" max="10755" width="11" style="141" bestFit="1" customWidth="1"/>
    <col min="10756" max="10756" width="13.6640625" style="141" customWidth="1"/>
    <col min="10757" max="10757" width="14.109375" style="141" bestFit="1" customWidth="1"/>
    <col min="10758" max="10758" width="15" style="141" bestFit="1" customWidth="1"/>
    <col min="10759" max="11008" width="9.109375" style="141"/>
    <col min="11009" max="11009" width="5.109375" style="141" customWidth="1"/>
    <col min="11010" max="11010" width="72.109375" style="141" customWidth="1"/>
    <col min="11011" max="11011" width="11" style="141" bestFit="1" customWidth="1"/>
    <col min="11012" max="11012" width="13.6640625" style="141" customWidth="1"/>
    <col min="11013" max="11013" width="14.109375" style="141" bestFit="1" customWidth="1"/>
    <col min="11014" max="11014" width="15" style="141" bestFit="1" customWidth="1"/>
    <col min="11015" max="11264" width="9.109375" style="141"/>
    <col min="11265" max="11265" width="5.109375" style="141" customWidth="1"/>
    <col min="11266" max="11266" width="72.109375" style="141" customWidth="1"/>
    <col min="11267" max="11267" width="11" style="141" bestFit="1" customWidth="1"/>
    <col min="11268" max="11268" width="13.6640625" style="141" customWidth="1"/>
    <col min="11269" max="11269" width="14.109375" style="141" bestFit="1" customWidth="1"/>
    <col min="11270" max="11270" width="15" style="141" bestFit="1" customWidth="1"/>
    <col min="11271" max="11520" width="9.109375" style="141"/>
    <col min="11521" max="11521" width="5.109375" style="141" customWidth="1"/>
    <col min="11522" max="11522" width="72.109375" style="141" customWidth="1"/>
    <col min="11523" max="11523" width="11" style="141" bestFit="1" customWidth="1"/>
    <col min="11524" max="11524" width="13.6640625" style="141" customWidth="1"/>
    <col min="11525" max="11525" width="14.109375" style="141" bestFit="1" customWidth="1"/>
    <col min="11526" max="11526" width="15" style="141" bestFit="1" customWidth="1"/>
    <col min="11527" max="11776" width="9.109375" style="141"/>
    <col min="11777" max="11777" width="5.109375" style="141" customWidth="1"/>
    <col min="11778" max="11778" width="72.109375" style="141" customWidth="1"/>
    <col min="11779" max="11779" width="11" style="141" bestFit="1" customWidth="1"/>
    <col min="11780" max="11780" width="13.6640625" style="141" customWidth="1"/>
    <col min="11781" max="11781" width="14.109375" style="141" bestFit="1" customWidth="1"/>
    <col min="11782" max="11782" width="15" style="141" bestFit="1" customWidth="1"/>
    <col min="11783" max="12032" width="9.109375" style="141"/>
    <col min="12033" max="12033" width="5.109375" style="141" customWidth="1"/>
    <col min="12034" max="12034" width="72.109375" style="141" customWidth="1"/>
    <col min="12035" max="12035" width="11" style="141" bestFit="1" customWidth="1"/>
    <col min="12036" max="12036" width="13.6640625" style="141" customWidth="1"/>
    <col min="12037" max="12037" width="14.109375" style="141" bestFit="1" customWidth="1"/>
    <col min="12038" max="12038" width="15" style="141" bestFit="1" customWidth="1"/>
    <col min="12039" max="12288" width="9.109375" style="141"/>
    <col min="12289" max="12289" width="5.109375" style="141" customWidth="1"/>
    <col min="12290" max="12290" width="72.109375" style="141" customWidth="1"/>
    <col min="12291" max="12291" width="11" style="141" bestFit="1" customWidth="1"/>
    <col min="12292" max="12292" width="13.6640625" style="141" customWidth="1"/>
    <col min="12293" max="12293" width="14.109375" style="141" bestFit="1" customWidth="1"/>
    <col min="12294" max="12294" width="15" style="141" bestFit="1" customWidth="1"/>
    <col min="12295" max="12544" width="9.109375" style="141"/>
    <col min="12545" max="12545" width="5.109375" style="141" customWidth="1"/>
    <col min="12546" max="12546" width="72.109375" style="141" customWidth="1"/>
    <col min="12547" max="12547" width="11" style="141" bestFit="1" customWidth="1"/>
    <col min="12548" max="12548" width="13.6640625" style="141" customWidth="1"/>
    <col min="12549" max="12549" width="14.109375" style="141" bestFit="1" customWidth="1"/>
    <col min="12550" max="12550" width="15" style="141" bestFit="1" customWidth="1"/>
    <col min="12551" max="12800" width="9.109375" style="141"/>
    <col min="12801" max="12801" width="5.109375" style="141" customWidth="1"/>
    <col min="12802" max="12802" width="72.109375" style="141" customWidth="1"/>
    <col min="12803" max="12803" width="11" style="141" bestFit="1" customWidth="1"/>
    <col min="12804" max="12804" width="13.6640625" style="141" customWidth="1"/>
    <col min="12805" max="12805" width="14.109375" style="141" bestFit="1" customWidth="1"/>
    <col min="12806" max="12806" width="15" style="141" bestFit="1" customWidth="1"/>
    <col min="12807" max="13056" width="9.109375" style="141"/>
    <col min="13057" max="13057" width="5.109375" style="141" customWidth="1"/>
    <col min="13058" max="13058" width="72.109375" style="141" customWidth="1"/>
    <col min="13059" max="13059" width="11" style="141" bestFit="1" customWidth="1"/>
    <col min="13060" max="13060" width="13.6640625" style="141" customWidth="1"/>
    <col min="13061" max="13061" width="14.109375" style="141" bestFit="1" customWidth="1"/>
    <col min="13062" max="13062" width="15" style="141" bestFit="1" customWidth="1"/>
    <col min="13063" max="13312" width="9.109375" style="141"/>
    <col min="13313" max="13313" width="5.109375" style="141" customWidth="1"/>
    <col min="13314" max="13314" width="72.109375" style="141" customWidth="1"/>
    <col min="13315" max="13315" width="11" style="141" bestFit="1" customWidth="1"/>
    <col min="13316" max="13316" width="13.6640625" style="141" customWidth="1"/>
    <col min="13317" max="13317" width="14.109375" style="141" bestFit="1" customWidth="1"/>
    <col min="13318" max="13318" width="15" style="141" bestFit="1" customWidth="1"/>
    <col min="13319" max="13568" width="9.109375" style="141"/>
    <col min="13569" max="13569" width="5.109375" style="141" customWidth="1"/>
    <col min="13570" max="13570" width="72.109375" style="141" customWidth="1"/>
    <col min="13571" max="13571" width="11" style="141" bestFit="1" customWidth="1"/>
    <col min="13572" max="13572" width="13.6640625" style="141" customWidth="1"/>
    <col min="13573" max="13573" width="14.109375" style="141" bestFit="1" customWidth="1"/>
    <col min="13574" max="13574" width="15" style="141" bestFit="1" customWidth="1"/>
    <col min="13575" max="13824" width="9.109375" style="141"/>
    <col min="13825" max="13825" width="5.109375" style="141" customWidth="1"/>
    <col min="13826" max="13826" width="72.109375" style="141" customWidth="1"/>
    <col min="13827" max="13827" width="11" style="141" bestFit="1" customWidth="1"/>
    <col min="13828" max="13828" width="13.6640625" style="141" customWidth="1"/>
    <col min="13829" max="13829" width="14.109375" style="141" bestFit="1" customWidth="1"/>
    <col min="13830" max="13830" width="15" style="141" bestFit="1" customWidth="1"/>
    <col min="13831" max="14080" width="9.109375" style="141"/>
    <col min="14081" max="14081" width="5.109375" style="141" customWidth="1"/>
    <col min="14082" max="14082" width="72.109375" style="141" customWidth="1"/>
    <col min="14083" max="14083" width="11" style="141" bestFit="1" customWidth="1"/>
    <col min="14084" max="14084" width="13.6640625" style="141" customWidth="1"/>
    <col min="14085" max="14085" width="14.109375" style="141" bestFit="1" customWidth="1"/>
    <col min="14086" max="14086" width="15" style="141" bestFit="1" customWidth="1"/>
    <col min="14087" max="14336" width="9.109375" style="141"/>
    <col min="14337" max="14337" width="5.109375" style="141" customWidth="1"/>
    <col min="14338" max="14338" width="72.109375" style="141" customWidth="1"/>
    <col min="14339" max="14339" width="11" style="141" bestFit="1" customWidth="1"/>
    <col min="14340" max="14340" width="13.6640625" style="141" customWidth="1"/>
    <col min="14341" max="14341" width="14.109375" style="141" bestFit="1" customWidth="1"/>
    <col min="14342" max="14342" width="15" style="141" bestFit="1" customWidth="1"/>
    <col min="14343" max="14592" width="9.109375" style="141"/>
    <col min="14593" max="14593" width="5.109375" style="141" customWidth="1"/>
    <col min="14594" max="14594" width="72.109375" style="141" customWidth="1"/>
    <col min="14595" max="14595" width="11" style="141" bestFit="1" customWidth="1"/>
    <col min="14596" max="14596" width="13.6640625" style="141" customWidth="1"/>
    <col min="14597" max="14597" width="14.109375" style="141" bestFit="1" customWidth="1"/>
    <col min="14598" max="14598" width="15" style="141" bestFit="1" customWidth="1"/>
    <col min="14599" max="14848" width="9.109375" style="141"/>
    <col min="14849" max="14849" width="5.109375" style="141" customWidth="1"/>
    <col min="14850" max="14850" width="72.109375" style="141" customWidth="1"/>
    <col min="14851" max="14851" width="11" style="141" bestFit="1" customWidth="1"/>
    <col min="14852" max="14852" width="13.6640625" style="141" customWidth="1"/>
    <col min="14853" max="14853" width="14.109375" style="141" bestFit="1" customWidth="1"/>
    <col min="14854" max="14854" width="15" style="141" bestFit="1" customWidth="1"/>
    <col min="14855" max="15104" width="9.109375" style="141"/>
    <col min="15105" max="15105" width="5.109375" style="141" customWidth="1"/>
    <col min="15106" max="15106" width="72.109375" style="141" customWidth="1"/>
    <col min="15107" max="15107" width="11" style="141" bestFit="1" customWidth="1"/>
    <col min="15108" max="15108" width="13.6640625" style="141" customWidth="1"/>
    <col min="15109" max="15109" width="14.109375" style="141" bestFit="1" customWidth="1"/>
    <col min="15110" max="15110" width="15" style="141" bestFit="1" customWidth="1"/>
    <col min="15111" max="15360" width="9.109375" style="141"/>
    <col min="15361" max="15361" width="5.109375" style="141" customWidth="1"/>
    <col min="15362" max="15362" width="72.109375" style="141" customWidth="1"/>
    <col min="15363" max="15363" width="11" style="141" bestFit="1" customWidth="1"/>
    <col min="15364" max="15364" width="13.6640625" style="141" customWidth="1"/>
    <col min="15365" max="15365" width="14.109375" style="141" bestFit="1" customWidth="1"/>
    <col min="15366" max="15366" width="15" style="141" bestFit="1" customWidth="1"/>
    <col min="15367" max="15616" width="9.109375" style="141"/>
    <col min="15617" max="15617" width="5.109375" style="141" customWidth="1"/>
    <col min="15618" max="15618" width="72.109375" style="141" customWidth="1"/>
    <col min="15619" max="15619" width="11" style="141" bestFit="1" customWidth="1"/>
    <col min="15620" max="15620" width="13.6640625" style="141" customWidth="1"/>
    <col min="15621" max="15621" width="14.109375" style="141" bestFit="1" customWidth="1"/>
    <col min="15622" max="15622" width="15" style="141" bestFit="1" customWidth="1"/>
    <col min="15623" max="15872" width="9.109375" style="141"/>
    <col min="15873" max="15873" width="5.109375" style="141" customWidth="1"/>
    <col min="15874" max="15874" width="72.109375" style="141" customWidth="1"/>
    <col min="15875" max="15875" width="11" style="141" bestFit="1" customWidth="1"/>
    <col min="15876" max="15876" width="13.6640625" style="141" customWidth="1"/>
    <col min="15877" max="15877" width="14.109375" style="141" bestFit="1" customWidth="1"/>
    <col min="15878" max="15878" width="15" style="141" bestFit="1" customWidth="1"/>
    <col min="15879" max="16128" width="9.109375" style="141"/>
    <col min="16129" max="16129" width="5.109375" style="141" customWidth="1"/>
    <col min="16130" max="16130" width="72.109375" style="141" customWidth="1"/>
    <col min="16131" max="16131" width="11" style="141" bestFit="1" customWidth="1"/>
    <col min="16132" max="16132" width="13.6640625" style="141" customWidth="1"/>
    <col min="16133" max="16133" width="14.109375" style="141" bestFit="1" customWidth="1"/>
    <col min="16134" max="16134" width="15" style="141" bestFit="1" customWidth="1"/>
    <col min="16135" max="16384" width="9.109375" style="141"/>
  </cols>
  <sheetData>
    <row r="1" spans="1:6" ht="47.25" customHeight="1" thickBot="1">
      <c r="A1" s="311" t="s">
        <v>370</v>
      </c>
      <c r="B1" s="312"/>
      <c r="C1" s="312"/>
      <c r="D1" s="312"/>
      <c r="E1" s="312"/>
      <c r="F1" s="313"/>
    </row>
    <row r="2" spans="1:6" ht="20.25" customHeight="1" thickBot="1">
      <c r="A2" s="314" t="s">
        <v>237</v>
      </c>
      <c r="B2" s="315"/>
      <c r="C2" s="315"/>
      <c r="D2" s="315"/>
      <c r="E2" s="315"/>
      <c r="F2" s="316"/>
    </row>
    <row r="3" spans="1:6" ht="43.5" customHeight="1" thickBot="1">
      <c r="A3" s="142" t="s">
        <v>238</v>
      </c>
      <c r="B3" s="143" t="s">
        <v>239</v>
      </c>
      <c r="C3" s="144" t="s">
        <v>240</v>
      </c>
      <c r="D3" s="144" t="s">
        <v>241</v>
      </c>
      <c r="E3" s="144" t="s">
        <v>242</v>
      </c>
      <c r="F3" s="145" t="s">
        <v>243</v>
      </c>
    </row>
    <row r="4" spans="1:6" s="146" customFormat="1" ht="20.25" customHeight="1" thickBot="1">
      <c r="A4" s="317" t="s">
        <v>244</v>
      </c>
      <c r="B4" s="318"/>
      <c r="C4" s="318"/>
      <c r="D4" s="318"/>
      <c r="E4" s="318"/>
      <c r="F4" s="319"/>
    </row>
    <row r="5" spans="1:6" s="146" customFormat="1" ht="20.25" customHeight="1" thickBot="1">
      <c r="A5" s="147"/>
      <c r="B5" s="317" t="s">
        <v>245</v>
      </c>
      <c r="C5" s="320"/>
      <c r="D5" s="320"/>
      <c r="E5" s="320"/>
      <c r="F5" s="321"/>
    </row>
    <row r="6" spans="1:6" s="146" customFormat="1" ht="15.9" customHeight="1">
      <c r="A6" s="303">
        <v>1</v>
      </c>
      <c r="B6" s="148" t="s">
        <v>246</v>
      </c>
      <c r="C6" s="305" t="s">
        <v>94</v>
      </c>
      <c r="D6" s="357">
        <v>40</v>
      </c>
      <c r="E6" s="309"/>
      <c r="F6" s="355">
        <f>D6*E6</f>
        <v>0</v>
      </c>
    </row>
    <row r="7" spans="1:6" s="146" customFormat="1" ht="15.9" customHeight="1" thickBot="1">
      <c r="A7" s="304"/>
      <c r="B7" s="149" t="s">
        <v>247</v>
      </c>
      <c r="C7" s="306"/>
      <c r="D7" s="358"/>
      <c r="E7" s="310"/>
      <c r="F7" s="356"/>
    </row>
    <row r="8" spans="1:6" s="146" customFormat="1" ht="26.4">
      <c r="A8" s="303">
        <v>2</v>
      </c>
      <c r="B8" s="148" t="s">
        <v>248</v>
      </c>
      <c r="C8" s="305" t="s">
        <v>249</v>
      </c>
      <c r="D8" s="357">
        <v>1</v>
      </c>
      <c r="E8" s="309"/>
      <c r="F8" s="355">
        <f>D8*E8</f>
        <v>0</v>
      </c>
    </row>
    <row r="9" spans="1:6" s="146" customFormat="1" ht="42.75" customHeight="1" thickBot="1">
      <c r="A9" s="304"/>
      <c r="B9" s="149" t="s">
        <v>250</v>
      </c>
      <c r="C9" s="306"/>
      <c r="D9" s="358"/>
      <c r="E9" s="310"/>
      <c r="F9" s="356"/>
    </row>
    <row r="10" spans="1:6" s="146" customFormat="1" ht="35.25" customHeight="1">
      <c r="A10" s="303">
        <v>3</v>
      </c>
      <c r="B10" s="148" t="s">
        <v>251</v>
      </c>
      <c r="C10" s="305" t="s">
        <v>249</v>
      </c>
      <c r="D10" s="357">
        <v>1</v>
      </c>
      <c r="E10" s="309"/>
      <c r="F10" s="355">
        <f>D10*E10</f>
        <v>0</v>
      </c>
    </row>
    <row r="11" spans="1:6" s="146" customFormat="1" ht="36" customHeight="1" thickBot="1">
      <c r="A11" s="304"/>
      <c r="B11" s="149" t="s">
        <v>371</v>
      </c>
      <c r="C11" s="306"/>
      <c r="D11" s="358"/>
      <c r="E11" s="310"/>
      <c r="F11" s="356"/>
    </row>
    <row r="12" spans="1:6" s="146" customFormat="1" ht="30" customHeight="1">
      <c r="A12" s="303">
        <v>4</v>
      </c>
      <c r="B12" s="148" t="s">
        <v>253</v>
      </c>
      <c r="C12" s="305" t="s">
        <v>94</v>
      </c>
      <c r="D12" s="357">
        <v>60</v>
      </c>
      <c r="E12" s="309"/>
      <c r="F12" s="355">
        <f>D12*E12</f>
        <v>0</v>
      </c>
    </row>
    <row r="13" spans="1:6" s="146" customFormat="1" ht="31.95" customHeight="1" thickBot="1">
      <c r="A13" s="304"/>
      <c r="B13" s="149" t="s">
        <v>254</v>
      </c>
      <c r="C13" s="306"/>
      <c r="D13" s="358"/>
      <c r="E13" s="310"/>
      <c r="F13" s="356"/>
    </row>
    <row r="14" spans="1:6" ht="30" customHeight="1">
      <c r="A14" s="303">
        <v>5</v>
      </c>
      <c r="B14" s="148" t="s">
        <v>255</v>
      </c>
      <c r="C14" s="305" t="s">
        <v>94</v>
      </c>
      <c r="D14" s="357">
        <v>170</v>
      </c>
      <c r="E14" s="309"/>
      <c r="F14" s="355">
        <f>D14*E14</f>
        <v>0</v>
      </c>
    </row>
    <row r="15" spans="1:6" ht="34.200000000000003" customHeight="1" thickBot="1">
      <c r="A15" s="304"/>
      <c r="B15" s="149" t="s">
        <v>256</v>
      </c>
      <c r="C15" s="306"/>
      <c r="D15" s="358"/>
      <c r="E15" s="310"/>
      <c r="F15" s="356"/>
    </row>
    <row r="16" spans="1:6" ht="30" customHeight="1">
      <c r="A16" s="303">
        <v>6</v>
      </c>
      <c r="B16" s="148" t="s">
        <v>257</v>
      </c>
      <c r="C16" s="305" t="s">
        <v>258</v>
      </c>
      <c r="D16" s="357">
        <v>30</v>
      </c>
      <c r="E16" s="309"/>
      <c r="F16" s="355">
        <f>D16*E16</f>
        <v>0</v>
      </c>
    </row>
    <row r="17" spans="1:6" ht="30" customHeight="1" thickBot="1">
      <c r="A17" s="304"/>
      <c r="B17" s="149" t="s">
        <v>259</v>
      </c>
      <c r="C17" s="306"/>
      <c r="D17" s="358"/>
      <c r="E17" s="310"/>
      <c r="F17" s="356"/>
    </row>
    <row r="18" spans="1:6" ht="30" customHeight="1">
      <c r="A18" s="303">
        <v>7</v>
      </c>
      <c r="B18" s="148" t="s">
        <v>260</v>
      </c>
      <c r="C18" s="305" t="s">
        <v>249</v>
      </c>
      <c r="D18" s="357">
        <v>4</v>
      </c>
      <c r="E18" s="309"/>
      <c r="F18" s="355">
        <f>D18*E18</f>
        <v>0</v>
      </c>
    </row>
    <row r="19" spans="1:6" ht="30" customHeight="1" thickBot="1">
      <c r="A19" s="304"/>
      <c r="B19" s="149" t="s">
        <v>261</v>
      </c>
      <c r="C19" s="306"/>
      <c r="D19" s="358"/>
      <c r="E19" s="310"/>
      <c r="F19" s="356"/>
    </row>
    <row r="20" spans="1:6" ht="30" customHeight="1">
      <c r="A20" s="303">
        <v>8</v>
      </c>
      <c r="B20" s="148" t="s">
        <v>262</v>
      </c>
      <c r="C20" s="305" t="s">
        <v>249</v>
      </c>
      <c r="D20" s="357">
        <v>6</v>
      </c>
      <c r="E20" s="309"/>
      <c r="F20" s="355">
        <f>D20*E20</f>
        <v>0</v>
      </c>
    </row>
    <row r="21" spans="1:6" ht="30" customHeight="1" thickBot="1">
      <c r="A21" s="304"/>
      <c r="B21" s="149" t="s">
        <v>263</v>
      </c>
      <c r="C21" s="306"/>
      <c r="D21" s="358"/>
      <c r="E21" s="310"/>
      <c r="F21" s="356"/>
    </row>
    <row r="22" spans="1:6" ht="30" customHeight="1">
      <c r="A22" s="303">
        <v>9</v>
      </c>
      <c r="B22" s="148" t="s">
        <v>264</v>
      </c>
      <c r="C22" s="305" t="s">
        <v>265</v>
      </c>
      <c r="D22" s="357">
        <v>10</v>
      </c>
      <c r="E22" s="309"/>
      <c r="F22" s="355">
        <f>D22*E22</f>
        <v>0</v>
      </c>
    </row>
    <row r="23" spans="1:6" ht="31.2" customHeight="1" thickBot="1">
      <c r="A23" s="304"/>
      <c r="B23" s="149" t="s">
        <v>266</v>
      </c>
      <c r="C23" s="306"/>
      <c r="D23" s="358"/>
      <c r="E23" s="310"/>
      <c r="F23" s="356"/>
    </row>
    <row r="24" spans="1:6" ht="15.9" customHeight="1">
      <c r="A24" s="303">
        <v>10</v>
      </c>
      <c r="B24" s="148" t="s">
        <v>267</v>
      </c>
      <c r="C24" s="305" t="s">
        <v>268</v>
      </c>
      <c r="D24" s="357">
        <v>24</v>
      </c>
      <c r="E24" s="309"/>
      <c r="F24" s="355">
        <f>D24*E24</f>
        <v>0</v>
      </c>
    </row>
    <row r="25" spans="1:6" ht="15.9" customHeight="1" thickBot="1">
      <c r="A25" s="304"/>
      <c r="B25" s="149" t="s">
        <v>269</v>
      </c>
      <c r="C25" s="306"/>
      <c r="D25" s="358"/>
      <c r="E25" s="310"/>
      <c r="F25" s="356"/>
    </row>
    <row r="26" spans="1:6" ht="17.399999999999999" customHeight="1">
      <c r="A26" s="303">
        <v>11</v>
      </c>
      <c r="B26" s="148" t="s">
        <v>270</v>
      </c>
      <c r="C26" s="305" t="s">
        <v>268</v>
      </c>
      <c r="D26" s="357">
        <v>1</v>
      </c>
      <c r="E26" s="309"/>
      <c r="F26" s="355">
        <f>D26*E26</f>
        <v>0</v>
      </c>
    </row>
    <row r="27" spans="1:6" ht="17.399999999999999" customHeight="1" thickBot="1">
      <c r="A27" s="304"/>
      <c r="B27" s="149" t="s">
        <v>271</v>
      </c>
      <c r="C27" s="306"/>
      <c r="D27" s="358"/>
      <c r="E27" s="310"/>
      <c r="F27" s="356"/>
    </row>
    <row r="28" spans="1:6" ht="24" customHeight="1">
      <c r="A28" s="303">
        <v>12</v>
      </c>
      <c r="B28" s="148" t="s">
        <v>272</v>
      </c>
      <c r="C28" s="305" t="s">
        <v>273</v>
      </c>
      <c r="D28" s="357">
        <v>1</v>
      </c>
      <c r="E28" s="309"/>
      <c r="F28" s="355">
        <f>D28*E28</f>
        <v>0</v>
      </c>
    </row>
    <row r="29" spans="1:6" ht="28.2" customHeight="1" thickBot="1">
      <c r="A29" s="304"/>
      <c r="B29" s="149" t="s">
        <v>274</v>
      </c>
      <c r="C29" s="306"/>
      <c r="D29" s="358"/>
      <c r="E29" s="310"/>
      <c r="F29" s="356"/>
    </row>
    <row r="30" spans="1:6" ht="25.5" customHeight="1" thickBot="1">
      <c r="A30" s="150"/>
      <c r="B30" s="151"/>
      <c r="C30" s="150"/>
      <c r="D30" s="152"/>
      <c r="E30" s="152"/>
      <c r="F30" s="153"/>
    </row>
    <row r="31" spans="1:6" ht="15.75" customHeight="1" thickBot="1">
      <c r="A31" s="302" t="s">
        <v>275</v>
      </c>
      <c r="B31" s="302"/>
      <c r="C31" s="302"/>
      <c r="D31" s="302"/>
      <c r="E31" s="302"/>
      <c r="F31" s="177">
        <f>SUM(F6:F29)</f>
        <v>0</v>
      </c>
    </row>
    <row r="32" spans="1:6" ht="18" customHeight="1">
      <c r="A32" s="178"/>
      <c r="B32" s="178"/>
      <c r="C32" s="178"/>
      <c r="D32" s="178"/>
      <c r="E32" s="178"/>
      <c r="F32" s="179"/>
    </row>
    <row r="33" spans="2:2" ht="13.8" thickBot="1">
      <c r="B33" s="138" t="s">
        <v>235</v>
      </c>
    </row>
    <row r="34" spans="2:2" ht="13.8" thickTop="1"/>
    <row r="40" spans="2:2" ht="12.75" hidden="1" customHeight="1"/>
    <row r="41" spans="2:2" ht="12.75" hidden="1" customHeight="1"/>
  </sheetData>
  <mergeCells count="65">
    <mergeCell ref="A1:F1"/>
    <mergeCell ref="A2:F2"/>
    <mergeCell ref="A4:F4"/>
    <mergeCell ref="B5:F5"/>
    <mergeCell ref="A6:A7"/>
    <mergeCell ref="C6:C7"/>
    <mergeCell ref="D6:D7"/>
    <mergeCell ref="E6:E7"/>
    <mergeCell ref="F6:F7"/>
    <mergeCell ref="A10:A11"/>
    <mergeCell ref="C10:C11"/>
    <mergeCell ref="D10:D11"/>
    <mergeCell ref="E10:E11"/>
    <mergeCell ref="F10:F11"/>
    <mergeCell ref="A8:A9"/>
    <mergeCell ref="C8:C9"/>
    <mergeCell ref="D8:D9"/>
    <mergeCell ref="E8:E9"/>
    <mergeCell ref="F8:F9"/>
    <mergeCell ref="A14:A15"/>
    <mergeCell ref="C14:C15"/>
    <mergeCell ref="D14:D15"/>
    <mergeCell ref="E14:E15"/>
    <mergeCell ref="F14:F15"/>
    <mergeCell ref="A12:A13"/>
    <mergeCell ref="C12:C13"/>
    <mergeCell ref="D12:D13"/>
    <mergeCell ref="E12:E13"/>
    <mergeCell ref="F12:F13"/>
    <mergeCell ref="A18:A19"/>
    <mergeCell ref="C18:C19"/>
    <mergeCell ref="D18:D19"/>
    <mergeCell ref="E18:E19"/>
    <mergeCell ref="F18:F19"/>
    <mergeCell ref="A16:A17"/>
    <mergeCell ref="C16:C17"/>
    <mergeCell ref="D16:D17"/>
    <mergeCell ref="E16:E17"/>
    <mergeCell ref="F16:F17"/>
    <mergeCell ref="A22:A23"/>
    <mergeCell ref="C22:C23"/>
    <mergeCell ref="D22:D23"/>
    <mergeCell ref="E22:E23"/>
    <mergeCell ref="F22:F23"/>
    <mergeCell ref="A20:A21"/>
    <mergeCell ref="C20:C21"/>
    <mergeCell ref="D20:D21"/>
    <mergeCell ref="E20:E21"/>
    <mergeCell ref="F20:F21"/>
    <mergeCell ref="F28:F29"/>
    <mergeCell ref="A31:E31"/>
    <mergeCell ref="A24:A25"/>
    <mergeCell ref="C24:C25"/>
    <mergeCell ref="D24:D25"/>
    <mergeCell ref="E24:E25"/>
    <mergeCell ref="A28:A29"/>
    <mergeCell ref="C28:C29"/>
    <mergeCell ref="D28:D29"/>
    <mergeCell ref="E28:E29"/>
    <mergeCell ref="F24:F25"/>
    <mergeCell ref="A26:A27"/>
    <mergeCell ref="C26:C27"/>
    <mergeCell ref="D26:D27"/>
    <mergeCell ref="E26:E27"/>
    <mergeCell ref="F26:F27"/>
  </mergeCells>
  <pageMargins left="0.25" right="0.25" top="0.75" bottom="0.75" header="0.3" footer="0.3"/>
  <pageSetup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848-EF76-4115-9CCA-0FD0D3FE8DC0}">
  <sheetPr>
    <tabColor rgb="FF00B0F0"/>
  </sheetPr>
  <dimension ref="A1:F72"/>
  <sheetViews>
    <sheetView topLeftCell="A10" zoomScaleNormal="100" workbookViewId="0">
      <selection activeCell="E10" sqref="E6:E11"/>
    </sheetView>
  </sheetViews>
  <sheetFormatPr defaultColWidth="9.109375" defaultRowHeight="13.2"/>
  <cols>
    <col min="1" max="1" width="9.109375" style="169"/>
    <col min="2" max="2" width="78.44140625" style="169" bestFit="1" customWidth="1"/>
    <col min="3" max="3" width="9.109375" style="169"/>
    <col min="4" max="4" width="9.109375" style="170"/>
    <col min="5" max="5" width="10.109375" style="171" bestFit="1" customWidth="1"/>
    <col min="6" max="6" width="18.33203125" style="172" customWidth="1"/>
    <col min="7" max="257" width="9.109375" style="165"/>
    <col min="258" max="258" width="78.44140625" style="165" bestFit="1" customWidth="1"/>
    <col min="259" max="260" width="9.109375" style="165"/>
    <col min="261" max="261" width="10.109375" style="165" bestFit="1" customWidth="1"/>
    <col min="262" max="262" width="18.33203125" style="165" customWidth="1"/>
    <col min="263" max="513" width="9.109375" style="165"/>
    <col min="514" max="514" width="78.44140625" style="165" bestFit="1" customWidth="1"/>
    <col min="515" max="516" width="9.109375" style="165"/>
    <col min="517" max="517" width="10.109375" style="165" bestFit="1" customWidth="1"/>
    <col min="518" max="518" width="18.33203125" style="165" customWidth="1"/>
    <col min="519" max="769" width="9.109375" style="165"/>
    <col min="770" max="770" width="78.44140625" style="165" bestFit="1" customWidth="1"/>
    <col min="771" max="772" width="9.109375" style="165"/>
    <col min="773" max="773" width="10.109375" style="165" bestFit="1" customWidth="1"/>
    <col min="774" max="774" width="18.33203125" style="165" customWidth="1"/>
    <col min="775" max="1025" width="9.109375" style="165"/>
    <col min="1026" max="1026" width="78.44140625" style="165" bestFit="1" customWidth="1"/>
    <col min="1027" max="1028" width="9.109375" style="165"/>
    <col min="1029" max="1029" width="10.109375" style="165" bestFit="1" customWidth="1"/>
    <col min="1030" max="1030" width="18.33203125" style="165" customWidth="1"/>
    <col min="1031" max="1281" width="9.109375" style="165"/>
    <col min="1282" max="1282" width="78.44140625" style="165" bestFit="1" customWidth="1"/>
    <col min="1283" max="1284" width="9.109375" style="165"/>
    <col min="1285" max="1285" width="10.109375" style="165" bestFit="1" customWidth="1"/>
    <col min="1286" max="1286" width="18.33203125" style="165" customWidth="1"/>
    <col min="1287" max="1537" width="9.109375" style="165"/>
    <col min="1538" max="1538" width="78.44140625" style="165" bestFit="1" customWidth="1"/>
    <col min="1539" max="1540" width="9.109375" style="165"/>
    <col min="1541" max="1541" width="10.109375" style="165" bestFit="1" customWidth="1"/>
    <col min="1542" max="1542" width="18.33203125" style="165" customWidth="1"/>
    <col min="1543" max="1793" width="9.109375" style="165"/>
    <col min="1794" max="1794" width="78.44140625" style="165" bestFit="1" customWidth="1"/>
    <col min="1795" max="1796" width="9.109375" style="165"/>
    <col min="1797" max="1797" width="10.109375" style="165" bestFit="1" customWidth="1"/>
    <col min="1798" max="1798" width="18.33203125" style="165" customWidth="1"/>
    <col min="1799" max="2049" width="9.109375" style="165"/>
    <col min="2050" max="2050" width="78.44140625" style="165" bestFit="1" customWidth="1"/>
    <col min="2051" max="2052" width="9.109375" style="165"/>
    <col min="2053" max="2053" width="10.109375" style="165" bestFit="1" customWidth="1"/>
    <col min="2054" max="2054" width="18.33203125" style="165" customWidth="1"/>
    <col min="2055" max="2305" width="9.109375" style="165"/>
    <col min="2306" max="2306" width="78.44140625" style="165" bestFit="1" customWidth="1"/>
    <col min="2307" max="2308" width="9.109375" style="165"/>
    <col min="2309" max="2309" width="10.109375" style="165" bestFit="1" customWidth="1"/>
    <col min="2310" max="2310" width="18.33203125" style="165" customWidth="1"/>
    <col min="2311" max="2561" width="9.109375" style="165"/>
    <col min="2562" max="2562" width="78.44140625" style="165" bestFit="1" customWidth="1"/>
    <col min="2563" max="2564" width="9.109375" style="165"/>
    <col min="2565" max="2565" width="10.109375" style="165" bestFit="1" customWidth="1"/>
    <col min="2566" max="2566" width="18.33203125" style="165" customWidth="1"/>
    <col min="2567" max="2817" width="9.109375" style="165"/>
    <col min="2818" max="2818" width="78.44140625" style="165" bestFit="1" customWidth="1"/>
    <col min="2819" max="2820" width="9.109375" style="165"/>
    <col min="2821" max="2821" width="10.109375" style="165" bestFit="1" customWidth="1"/>
    <col min="2822" max="2822" width="18.33203125" style="165" customWidth="1"/>
    <col min="2823" max="3073" width="9.109375" style="165"/>
    <col min="3074" max="3074" width="78.44140625" style="165" bestFit="1" customWidth="1"/>
    <col min="3075" max="3076" width="9.109375" style="165"/>
    <col min="3077" max="3077" width="10.109375" style="165" bestFit="1" customWidth="1"/>
    <col min="3078" max="3078" width="18.33203125" style="165" customWidth="1"/>
    <col min="3079" max="3329" width="9.109375" style="165"/>
    <col min="3330" max="3330" width="78.44140625" style="165" bestFit="1" customWidth="1"/>
    <col min="3331" max="3332" width="9.109375" style="165"/>
    <col min="3333" max="3333" width="10.109375" style="165" bestFit="1" customWidth="1"/>
    <col min="3334" max="3334" width="18.33203125" style="165" customWidth="1"/>
    <col min="3335" max="3585" width="9.109375" style="165"/>
    <col min="3586" max="3586" width="78.44140625" style="165" bestFit="1" customWidth="1"/>
    <col min="3587" max="3588" width="9.109375" style="165"/>
    <col min="3589" max="3589" width="10.109375" style="165" bestFit="1" customWidth="1"/>
    <col min="3590" max="3590" width="18.33203125" style="165" customWidth="1"/>
    <col min="3591" max="3841" width="9.109375" style="165"/>
    <col min="3842" max="3842" width="78.44140625" style="165" bestFit="1" customWidth="1"/>
    <col min="3843" max="3844" width="9.109375" style="165"/>
    <col min="3845" max="3845" width="10.109375" style="165" bestFit="1" customWidth="1"/>
    <col min="3846" max="3846" width="18.33203125" style="165" customWidth="1"/>
    <col min="3847" max="4097" width="9.109375" style="165"/>
    <col min="4098" max="4098" width="78.44140625" style="165" bestFit="1" customWidth="1"/>
    <col min="4099" max="4100" width="9.109375" style="165"/>
    <col min="4101" max="4101" width="10.109375" style="165" bestFit="1" customWidth="1"/>
    <col min="4102" max="4102" width="18.33203125" style="165" customWidth="1"/>
    <col min="4103" max="4353" width="9.109375" style="165"/>
    <col min="4354" max="4354" width="78.44140625" style="165" bestFit="1" customWidth="1"/>
    <col min="4355" max="4356" width="9.109375" style="165"/>
    <col min="4357" max="4357" width="10.109375" style="165" bestFit="1" customWidth="1"/>
    <col min="4358" max="4358" width="18.33203125" style="165" customWidth="1"/>
    <col min="4359" max="4609" width="9.109375" style="165"/>
    <col min="4610" max="4610" width="78.44140625" style="165" bestFit="1" customWidth="1"/>
    <col min="4611" max="4612" width="9.109375" style="165"/>
    <col min="4613" max="4613" width="10.109375" style="165" bestFit="1" customWidth="1"/>
    <col min="4614" max="4614" width="18.33203125" style="165" customWidth="1"/>
    <col min="4615" max="4865" width="9.109375" style="165"/>
    <col min="4866" max="4866" width="78.44140625" style="165" bestFit="1" customWidth="1"/>
    <col min="4867" max="4868" width="9.109375" style="165"/>
    <col min="4869" max="4869" width="10.109375" style="165" bestFit="1" customWidth="1"/>
    <col min="4870" max="4870" width="18.33203125" style="165" customWidth="1"/>
    <col min="4871" max="5121" width="9.109375" style="165"/>
    <col min="5122" max="5122" width="78.44140625" style="165" bestFit="1" customWidth="1"/>
    <col min="5123" max="5124" width="9.109375" style="165"/>
    <col min="5125" max="5125" width="10.109375" style="165" bestFit="1" customWidth="1"/>
    <col min="5126" max="5126" width="18.33203125" style="165" customWidth="1"/>
    <col min="5127" max="5377" width="9.109375" style="165"/>
    <col min="5378" max="5378" width="78.44140625" style="165" bestFit="1" customWidth="1"/>
    <col min="5379" max="5380" width="9.109375" style="165"/>
    <col min="5381" max="5381" width="10.109375" style="165" bestFit="1" customWidth="1"/>
    <col min="5382" max="5382" width="18.33203125" style="165" customWidth="1"/>
    <col min="5383" max="5633" width="9.109375" style="165"/>
    <col min="5634" max="5634" width="78.44140625" style="165" bestFit="1" customWidth="1"/>
    <col min="5635" max="5636" width="9.109375" style="165"/>
    <col min="5637" max="5637" width="10.109375" style="165" bestFit="1" customWidth="1"/>
    <col min="5638" max="5638" width="18.33203125" style="165" customWidth="1"/>
    <col min="5639" max="5889" width="9.109375" style="165"/>
    <col min="5890" max="5890" width="78.44140625" style="165" bestFit="1" customWidth="1"/>
    <col min="5891" max="5892" width="9.109375" style="165"/>
    <col min="5893" max="5893" width="10.109375" style="165" bestFit="1" customWidth="1"/>
    <col min="5894" max="5894" width="18.33203125" style="165" customWidth="1"/>
    <col min="5895" max="6145" width="9.109375" style="165"/>
    <col min="6146" max="6146" width="78.44140625" style="165" bestFit="1" customWidth="1"/>
    <col min="6147" max="6148" width="9.109375" style="165"/>
    <col min="6149" max="6149" width="10.109375" style="165" bestFit="1" customWidth="1"/>
    <col min="6150" max="6150" width="18.33203125" style="165" customWidth="1"/>
    <col min="6151" max="6401" width="9.109375" style="165"/>
    <col min="6402" max="6402" width="78.44140625" style="165" bestFit="1" customWidth="1"/>
    <col min="6403" max="6404" width="9.109375" style="165"/>
    <col min="6405" max="6405" width="10.109375" style="165" bestFit="1" customWidth="1"/>
    <col min="6406" max="6406" width="18.33203125" style="165" customWidth="1"/>
    <col min="6407" max="6657" width="9.109375" style="165"/>
    <col min="6658" max="6658" width="78.44140625" style="165" bestFit="1" customWidth="1"/>
    <col min="6659" max="6660" width="9.109375" style="165"/>
    <col min="6661" max="6661" width="10.109375" style="165" bestFit="1" customWidth="1"/>
    <col min="6662" max="6662" width="18.33203125" style="165" customWidth="1"/>
    <col min="6663" max="6913" width="9.109375" style="165"/>
    <col min="6914" max="6914" width="78.44140625" style="165" bestFit="1" customWidth="1"/>
    <col min="6915" max="6916" width="9.109375" style="165"/>
    <col min="6917" max="6917" width="10.109375" style="165" bestFit="1" customWidth="1"/>
    <col min="6918" max="6918" width="18.33203125" style="165" customWidth="1"/>
    <col min="6919" max="7169" width="9.109375" style="165"/>
    <col min="7170" max="7170" width="78.44140625" style="165" bestFit="1" customWidth="1"/>
    <col min="7171" max="7172" width="9.109375" style="165"/>
    <col min="7173" max="7173" width="10.109375" style="165" bestFit="1" customWidth="1"/>
    <col min="7174" max="7174" width="18.33203125" style="165" customWidth="1"/>
    <col min="7175" max="7425" width="9.109375" style="165"/>
    <col min="7426" max="7426" width="78.44140625" style="165" bestFit="1" customWidth="1"/>
    <col min="7427" max="7428" width="9.109375" style="165"/>
    <col min="7429" max="7429" width="10.109375" style="165" bestFit="1" customWidth="1"/>
    <col min="7430" max="7430" width="18.33203125" style="165" customWidth="1"/>
    <col min="7431" max="7681" width="9.109375" style="165"/>
    <col min="7682" max="7682" width="78.44140625" style="165" bestFit="1" customWidth="1"/>
    <col min="7683" max="7684" width="9.109375" style="165"/>
    <col min="7685" max="7685" width="10.109375" style="165" bestFit="1" customWidth="1"/>
    <col min="7686" max="7686" width="18.33203125" style="165" customWidth="1"/>
    <col min="7687" max="7937" width="9.109375" style="165"/>
    <col min="7938" max="7938" width="78.44140625" style="165" bestFit="1" customWidth="1"/>
    <col min="7939" max="7940" width="9.109375" style="165"/>
    <col min="7941" max="7941" width="10.109375" style="165" bestFit="1" customWidth="1"/>
    <col min="7942" max="7942" width="18.33203125" style="165" customWidth="1"/>
    <col min="7943" max="8193" width="9.109375" style="165"/>
    <col min="8194" max="8194" width="78.44140625" style="165" bestFit="1" customWidth="1"/>
    <col min="8195" max="8196" width="9.109375" style="165"/>
    <col min="8197" max="8197" width="10.109375" style="165" bestFit="1" customWidth="1"/>
    <col min="8198" max="8198" width="18.33203125" style="165" customWidth="1"/>
    <col min="8199" max="8449" width="9.109375" style="165"/>
    <col min="8450" max="8450" width="78.44140625" style="165" bestFit="1" customWidth="1"/>
    <col min="8451" max="8452" width="9.109375" style="165"/>
    <col min="8453" max="8453" width="10.109375" style="165" bestFit="1" customWidth="1"/>
    <col min="8454" max="8454" width="18.33203125" style="165" customWidth="1"/>
    <col min="8455" max="8705" width="9.109375" style="165"/>
    <col min="8706" max="8706" width="78.44140625" style="165" bestFit="1" customWidth="1"/>
    <col min="8707" max="8708" width="9.109375" style="165"/>
    <col min="8709" max="8709" width="10.109375" style="165" bestFit="1" customWidth="1"/>
    <col min="8710" max="8710" width="18.33203125" style="165" customWidth="1"/>
    <col min="8711" max="8961" width="9.109375" style="165"/>
    <col min="8962" max="8962" width="78.44140625" style="165" bestFit="1" customWidth="1"/>
    <col min="8963" max="8964" width="9.109375" style="165"/>
    <col min="8965" max="8965" width="10.109375" style="165" bestFit="1" customWidth="1"/>
    <col min="8966" max="8966" width="18.33203125" style="165" customWidth="1"/>
    <col min="8967" max="9217" width="9.109375" style="165"/>
    <col min="9218" max="9218" width="78.44140625" style="165" bestFit="1" customWidth="1"/>
    <col min="9219" max="9220" width="9.109375" style="165"/>
    <col min="9221" max="9221" width="10.109375" style="165" bestFit="1" customWidth="1"/>
    <col min="9222" max="9222" width="18.33203125" style="165" customWidth="1"/>
    <col min="9223" max="9473" width="9.109375" style="165"/>
    <col min="9474" max="9474" width="78.44140625" style="165" bestFit="1" customWidth="1"/>
    <col min="9475" max="9476" width="9.109375" style="165"/>
    <col min="9477" max="9477" width="10.109375" style="165" bestFit="1" customWidth="1"/>
    <col min="9478" max="9478" width="18.33203125" style="165" customWidth="1"/>
    <col min="9479" max="9729" width="9.109375" style="165"/>
    <col min="9730" max="9730" width="78.44140625" style="165" bestFit="1" customWidth="1"/>
    <col min="9731" max="9732" width="9.109375" style="165"/>
    <col min="9733" max="9733" width="10.109375" style="165" bestFit="1" customWidth="1"/>
    <col min="9734" max="9734" width="18.33203125" style="165" customWidth="1"/>
    <col min="9735" max="9985" width="9.109375" style="165"/>
    <col min="9986" max="9986" width="78.44140625" style="165" bestFit="1" customWidth="1"/>
    <col min="9987" max="9988" width="9.109375" style="165"/>
    <col min="9989" max="9989" width="10.109375" style="165" bestFit="1" customWidth="1"/>
    <col min="9990" max="9990" width="18.33203125" style="165" customWidth="1"/>
    <col min="9991" max="10241" width="9.109375" style="165"/>
    <col min="10242" max="10242" width="78.44140625" style="165" bestFit="1" customWidth="1"/>
    <col min="10243" max="10244" width="9.109375" style="165"/>
    <col min="10245" max="10245" width="10.109375" style="165" bestFit="1" customWidth="1"/>
    <col min="10246" max="10246" width="18.33203125" style="165" customWidth="1"/>
    <col min="10247" max="10497" width="9.109375" style="165"/>
    <col min="10498" max="10498" width="78.44140625" style="165" bestFit="1" customWidth="1"/>
    <col min="10499" max="10500" width="9.109375" style="165"/>
    <col min="10501" max="10501" width="10.109375" style="165" bestFit="1" customWidth="1"/>
    <col min="10502" max="10502" width="18.33203125" style="165" customWidth="1"/>
    <col min="10503" max="10753" width="9.109375" style="165"/>
    <col min="10754" max="10754" width="78.44140625" style="165" bestFit="1" customWidth="1"/>
    <col min="10755" max="10756" width="9.109375" style="165"/>
    <col min="10757" max="10757" width="10.109375" style="165" bestFit="1" customWidth="1"/>
    <col min="10758" max="10758" width="18.33203125" style="165" customWidth="1"/>
    <col min="10759" max="11009" width="9.109375" style="165"/>
    <col min="11010" max="11010" width="78.44140625" style="165" bestFit="1" customWidth="1"/>
    <col min="11011" max="11012" width="9.109375" style="165"/>
    <col min="11013" max="11013" width="10.109375" style="165" bestFit="1" customWidth="1"/>
    <col min="11014" max="11014" width="18.33203125" style="165" customWidth="1"/>
    <col min="11015" max="11265" width="9.109375" style="165"/>
    <col min="11266" max="11266" width="78.44140625" style="165" bestFit="1" customWidth="1"/>
    <col min="11267" max="11268" width="9.109375" style="165"/>
    <col min="11269" max="11269" width="10.109375" style="165" bestFit="1" customWidth="1"/>
    <col min="11270" max="11270" width="18.33203125" style="165" customWidth="1"/>
    <col min="11271" max="11521" width="9.109375" style="165"/>
    <col min="11522" max="11522" width="78.44140625" style="165" bestFit="1" customWidth="1"/>
    <col min="11523" max="11524" width="9.109375" style="165"/>
    <col min="11525" max="11525" width="10.109375" style="165" bestFit="1" customWidth="1"/>
    <col min="11526" max="11526" width="18.33203125" style="165" customWidth="1"/>
    <col min="11527" max="11777" width="9.109375" style="165"/>
    <col min="11778" max="11778" width="78.44140625" style="165" bestFit="1" customWidth="1"/>
    <col min="11779" max="11780" width="9.109375" style="165"/>
    <col min="11781" max="11781" width="10.109375" style="165" bestFit="1" customWidth="1"/>
    <col min="11782" max="11782" width="18.33203125" style="165" customWidth="1"/>
    <col min="11783" max="12033" width="9.109375" style="165"/>
    <col min="12034" max="12034" width="78.44140625" style="165" bestFit="1" customWidth="1"/>
    <col min="12035" max="12036" width="9.109375" style="165"/>
    <col min="12037" max="12037" width="10.109375" style="165" bestFit="1" customWidth="1"/>
    <col min="12038" max="12038" width="18.33203125" style="165" customWidth="1"/>
    <col min="12039" max="12289" width="9.109375" style="165"/>
    <col min="12290" max="12290" width="78.44140625" style="165" bestFit="1" customWidth="1"/>
    <col min="12291" max="12292" width="9.109375" style="165"/>
    <col min="12293" max="12293" width="10.109375" style="165" bestFit="1" customWidth="1"/>
    <col min="12294" max="12294" width="18.33203125" style="165" customWidth="1"/>
    <col min="12295" max="12545" width="9.109375" style="165"/>
    <col min="12546" max="12546" width="78.44140625" style="165" bestFit="1" customWidth="1"/>
    <col min="12547" max="12548" width="9.109375" style="165"/>
    <col min="12549" max="12549" width="10.109375" style="165" bestFit="1" customWidth="1"/>
    <col min="12550" max="12550" width="18.33203125" style="165" customWidth="1"/>
    <col min="12551" max="12801" width="9.109375" style="165"/>
    <col min="12802" max="12802" width="78.44140625" style="165" bestFit="1" customWidth="1"/>
    <col min="12803" max="12804" width="9.109375" style="165"/>
    <col min="12805" max="12805" width="10.109375" style="165" bestFit="1" customWidth="1"/>
    <col min="12806" max="12806" width="18.33203125" style="165" customWidth="1"/>
    <col min="12807" max="13057" width="9.109375" style="165"/>
    <col min="13058" max="13058" width="78.44140625" style="165" bestFit="1" customWidth="1"/>
    <col min="13059" max="13060" width="9.109375" style="165"/>
    <col min="13061" max="13061" width="10.109375" style="165" bestFit="1" customWidth="1"/>
    <col min="13062" max="13062" width="18.33203125" style="165" customWidth="1"/>
    <col min="13063" max="13313" width="9.109375" style="165"/>
    <col min="13314" max="13314" width="78.44140625" style="165" bestFit="1" customWidth="1"/>
    <col min="13315" max="13316" width="9.109375" style="165"/>
    <col min="13317" max="13317" width="10.109375" style="165" bestFit="1" customWidth="1"/>
    <col min="13318" max="13318" width="18.33203125" style="165" customWidth="1"/>
    <col min="13319" max="13569" width="9.109375" style="165"/>
    <col min="13570" max="13570" width="78.44140625" style="165" bestFit="1" customWidth="1"/>
    <col min="13571" max="13572" width="9.109375" style="165"/>
    <col min="13573" max="13573" width="10.109375" style="165" bestFit="1" customWidth="1"/>
    <col min="13574" max="13574" width="18.33203125" style="165" customWidth="1"/>
    <col min="13575" max="13825" width="9.109375" style="165"/>
    <col min="13826" max="13826" width="78.44140625" style="165" bestFit="1" customWidth="1"/>
    <col min="13827" max="13828" width="9.109375" style="165"/>
    <col min="13829" max="13829" width="10.109375" style="165" bestFit="1" customWidth="1"/>
    <col min="13830" max="13830" width="18.33203125" style="165" customWidth="1"/>
    <col min="13831" max="14081" width="9.109375" style="165"/>
    <col min="14082" max="14082" width="78.44140625" style="165" bestFit="1" customWidth="1"/>
    <col min="14083" max="14084" width="9.109375" style="165"/>
    <col min="14085" max="14085" width="10.109375" style="165" bestFit="1" customWidth="1"/>
    <col min="14086" max="14086" width="18.33203125" style="165" customWidth="1"/>
    <col min="14087" max="14337" width="9.109375" style="165"/>
    <col min="14338" max="14338" width="78.44140625" style="165" bestFit="1" customWidth="1"/>
    <col min="14339" max="14340" width="9.109375" style="165"/>
    <col min="14341" max="14341" width="10.109375" style="165" bestFit="1" customWidth="1"/>
    <col min="14342" max="14342" width="18.33203125" style="165" customWidth="1"/>
    <col min="14343" max="14593" width="9.109375" style="165"/>
    <col min="14594" max="14594" width="78.44140625" style="165" bestFit="1" customWidth="1"/>
    <col min="14595" max="14596" width="9.109375" style="165"/>
    <col min="14597" max="14597" width="10.109375" style="165" bestFit="1" customWidth="1"/>
    <col min="14598" max="14598" width="18.33203125" style="165" customWidth="1"/>
    <col min="14599" max="14849" width="9.109375" style="165"/>
    <col min="14850" max="14850" width="78.44140625" style="165" bestFit="1" customWidth="1"/>
    <col min="14851" max="14852" width="9.109375" style="165"/>
    <col min="14853" max="14853" width="10.109375" style="165" bestFit="1" customWidth="1"/>
    <col min="14854" max="14854" width="18.33203125" style="165" customWidth="1"/>
    <col min="14855" max="15105" width="9.109375" style="165"/>
    <col min="15106" max="15106" width="78.44140625" style="165" bestFit="1" customWidth="1"/>
    <col min="15107" max="15108" width="9.109375" style="165"/>
    <col min="15109" max="15109" width="10.109375" style="165" bestFit="1" customWidth="1"/>
    <col min="15110" max="15110" width="18.33203125" style="165" customWidth="1"/>
    <col min="15111" max="15361" width="9.109375" style="165"/>
    <col min="15362" max="15362" width="78.44140625" style="165" bestFit="1" customWidth="1"/>
    <col min="15363" max="15364" width="9.109375" style="165"/>
    <col min="15365" max="15365" width="10.109375" style="165" bestFit="1" customWidth="1"/>
    <col min="15366" max="15366" width="18.33203125" style="165" customWidth="1"/>
    <col min="15367" max="15617" width="9.109375" style="165"/>
    <col min="15618" max="15618" width="78.44140625" style="165" bestFit="1" customWidth="1"/>
    <col min="15619" max="15620" width="9.109375" style="165"/>
    <col min="15621" max="15621" width="10.109375" style="165" bestFit="1" customWidth="1"/>
    <col min="15622" max="15622" width="18.33203125" style="165" customWidth="1"/>
    <col min="15623" max="15873" width="9.109375" style="165"/>
    <col min="15874" max="15874" width="78.44140625" style="165" bestFit="1" customWidth="1"/>
    <col min="15875" max="15876" width="9.109375" style="165"/>
    <col min="15877" max="15877" width="10.109375" style="165" bestFit="1" customWidth="1"/>
    <col min="15878" max="15878" width="18.33203125" style="165" customWidth="1"/>
    <col min="15879" max="16129" width="9.109375" style="165"/>
    <col min="16130" max="16130" width="78.44140625" style="165" bestFit="1" customWidth="1"/>
    <col min="16131" max="16132" width="9.109375" style="165"/>
    <col min="16133" max="16133" width="10.109375" style="165" bestFit="1" customWidth="1"/>
    <col min="16134" max="16134" width="18.33203125" style="165" customWidth="1"/>
    <col min="16135" max="16384" width="9.109375" style="165"/>
  </cols>
  <sheetData>
    <row r="1" spans="1:6" s="24" customFormat="1" ht="39" customHeight="1" thickBot="1">
      <c r="A1" s="342" t="s">
        <v>372</v>
      </c>
      <c r="B1" s="359"/>
      <c r="C1" s="359"/>
      <c r="D1" s="359"/>
      <c r="E1" s="359"/>
      <c r="F1" s="360"/>
    </row>
    <row r="2" spans="1:6" s="24" customFormat="1" ht="39" customHeight="1" thickBot="1">
      <c r="A2" s="342" t="s">
        <v>373</v>
      </c>
      <c r="B2" s="359"/>
      <c r="C2" s="359"/>
      <c r="D2" s="359"/>
      <c r="E2" s="359"/>
      <c r="F2" s="360"/>
    </row>
    <row r="3" spans="1:6" s="24" customFormat="1" ht="18" thickBot="1">
      <c r="A3" s="348" t="s">
        <v>278</v>
      </c>
      <c r="B3" s="349"/>
      <c r="C3" s="349"/>
      <c r="D3" s="349"/>
      <c r="E3" s="349"/>
      <c r="F3" s="350"/>
    </row>
    <row r="4" spans="1:6" s="24" customFormat="1" ht="21.6" thickBot="1">
      <c r="A4" s="351" t="s">
        <v>279</v>
      </c>
      <c r="B4" s="352"/>
      <c r="C4" s="157" t="s">
        <v>280</v>
      </c>
      <c r="D4" s="158" t="s">
        <v>281</v>
      </c>
      <c r="E4" s="158" t="s">
        <v>282</v>
      </c>
      <c r="F4" s="159" t="s">
        <v>283</v>
      </c>
    </row>
    <row r="5" spans="1:6" s="24" customFormat="1" ht="15.6">
      <c r="A5" s="160" t="s">
        <v>284</v>
      </c>
      <c r="B5" s="331" t="s">
        <v>285</v>
      </c>
      <c r="C5" s="353"/>
      <c r="D5" s="353"/>
      <c r="E5" s="353"/>
      <c r="F5" s="353"/>
    </row>
    <row r="6" spans="1:6" s="24" customFormat="1" ht="60" customHeight="1">
      <c r="A6" s="325">
        <v>1</v>
      </c>
      <c r="B6" s="180" t="s">
        <v>286</v>
      </c>
      <c r="C6" s="181" t="s">
        <v>287</v>
      </c>
      <c r="D6" s="335">
        <f>1*1.6*1.7</f>
        <v>2.72</v>
      </c>
      <c r="E6" s="329"/>
      <c r="F6" s="329">
        <f>+D6*E6</f>
        <v>0</v>
      </c>
    </row>
    <row r="7" spans="1:6" s="24" customFormat="1" ht="58.5" customHeight="1">
      <c r="A7" s="326"/>
      <c r="B7" s="182" t="s">
        <v>288</v>
      </c>
      <c r="C7" s="183" t="s">
        <v>289</v>
      </c>
      <c r="D7" s="336"/>
      <c r="E7" s="329"/>
      <c r="F7" s="329"/>
    </row>
    <row r="8" spans="1:6" s="24" customFormat="1" ht="61.5" customHeight="1">
      <c r="A8" s="325">
        <v>2</v>
      </c>
      <c r="B8" s="180" t="s">
        <v>290</v>
      </c>
      <c r="C8" s="181" t="s">
        <v>291</v>
      </c>
      <c r="D8" s="335">
        <v>1</v>
      </c>
      <c r="E8" s="329"/>
      <c r="F8" s="329">
        <f>+D8*E8</f>
        <v>0</v>
      </c>
    </row>
    <row r="9" spans="1:6" s="24" customFormat="1" ht="58.2" customHeight="1">
      <c r="A9" s="326"/>
      <c r="B9" s="182" t="s">
        <v>292</v>
      </c>
      <c r="C9" s="183" t="s">
        <v>99</v>
      </c>
      <c r="D9" s="336"/>
      <c r="E9" s="329"/>
      <c r="F9" s="329"/>
    </row>
    <row r="10" spans="1:6" ht="27" customHeight="1">
      <c r="A10" s="325">
        <v>3</v>
      </c>
      <c r="B10" s="180" t="s">
        <v>293</v>
      </c>
      <c r="C10" s="181" t="s">
        <v>294</v>
      </c>
      <c r="D10" s="335">
        <v>0.7</v>
      </c>
      <c r="E10" s="329"/>
      <c r="F10" s="329">
        <f>+D10*E10</f>
        <v>0</v>
      </c>
    </row>
    <row r="11" spans="1:6" ht="27.6" customHeight="1">
      <c r="A11" s="326"/>
      <c r="B11" s="182" t="s">
        <v>295</v>
      </c>
      <c r="C11" s="183" t="s">
        <v>289</v>
      </c>
      <c r="D11" s="336"/>
      <c r="E11" s="329"/>
      <c r="F11" s="329"/>
    </row>
    <row r="12" spans="1:6" s="24" customFormat="1" ht="16.2" thickBot="1">
      <c r="A12" s="330" t="s">
        <v>296</v>
      </c>
      <c r="B12" s="337"/>
      <c r="C12" s="337"/>
      <c r="D12" s="337"/>
      <c r="E12" s="337"/>
      <c r="F12" s="166">
        <f>SUM(F6:F10)</f>
        <v>0</v>
      </c>
    </row>
    <row r="13" spans="1:6" s="24" customFormat="1" ht="15.6">
      <c r="A13" s="160" t="s">
        <v>297</v>
      </c>
      <c r="B13" s="331" t="s">
        <v>298</v>
      </c>
      <c r="C13" s="331"/>
      <c r="D13" s="331"/>
      <c r="E13" s="331"/>
      <c r="F13" s="331"/>
    </row>
    <row r="14" spans="1:6" s="24" customFormat="1" ht="30" customHeight="1">
      <c r="A14" s="325">
        <v>1</v>
      </c>
      <c r="B14" s="180" t="s">
        <v>299</v>
      </c>
      <c r="C14" s="181" t="s">
        <v>287</v>
      </c>
      <c r="D14" s="327">
        <f>32*0.3*0.6</f>
        <v>5.76</v>
      </c>
      <c r="E14" s="329"/>
      <c r="F14" s="329">
        <f>+D14*E14</f>
        <v>0</v>
      </c>
    </row>
    <row r="15" spans="1:6" s="24" customFormat="1" ht="30" customHeight="1">
      <c r="A15" s="326"/>
      <c r="B15" s="182" t="s">
        <v>300</v>
      </c>
      <c r="C15" s="183" t="s">
        <v>289</v>
      </c>
      <c r="D15" s="328"/>
      <c r="E15" s="329"/>
      <c r="F15" s="329"/>
    </row>
    <row r="16" spans="1:6" ht="95.25" customHeight="1">
      <c r="A16" s="325">
        <v>2</v>
      </c>
      <c r="B16" s="180" t="s">
        <v>301</v>
      </c>
      <c r="C16" s="325" t="s">
        <v>94</v>
      </c>
      <c r="D16" s="327"/>
      <c r="E16" s="329"/>
      <c r="F16" s="329"/>
    </row>
    <row r="17" spans="1:6" ht="98.25" customHeight="1">
      <c r="A17" s="326"/>
      <c r="B17" s="182" t="s">
        <v>302</v>
      </c>
      <c r="C17" s="332"/>
      <c r="D17" s="341"/>
      <c r="E17" s="329"/>
      <c r="F17" s="329"/>
    </row>
    <row r="18" spans="1:6" ht="39.6">
      <c r="A18" s="325">
        <v>3</v>
      </c>
      <c r="B18" s="180" t="s">
        <v>303</v>
      </c>
      <c r="C18" s="332"/>
      <c r="D18" s="341"/>
      <c r="E18" s="329"/>
      <c r="F18" s="329"/>
    </row>
    <row r="19" spans="1:6" ht="63" customHeight="1">
      <c r="A19" s="326"/>
      <c r="B19" s="182" t="s">
        <v>304</v>
      </c>
      <c r="C19" s="332"/>
      <c r="D19" s="328"/>
      <c r="E19" s="329"/>
      <c r="F19" s="329"/>
    </row>
    <row r="20" spans="1:6" ht="22.5" customHeight="1">
      <c r="A20" s="325">
        <v>4</v>
      </c>
      <c r="B20" s="180" t="s">
        <v>305</v>
      </c>
      <c r="C20" s="332"/>
      <c r="D20" s="327">
        <v>35</v>
      </c>
      <c r="E20" s="329"/>
      <c r="F20" s="329">
        <f>+D20*E20</f>
        <v>0</v>
      </c>
    </row>
    <row r="21" spans="1:6" ht="22.5" customHeight="1">
      <c r="A21" s="326"/>
      <c r="B21" s="182" t="s">
        <v>306</v>
      </c>
      <c r="C21" s="332"/>
      <c r="D21" s="328"/>
      <c r="E21" s="329"/>
      <c r="F21" s="329"/>
    </row>
    <row r="22" spans="1:6" ht="25.5" customHeight="1">
      <c r="A22" s="325">
        <v>5</v>
      </c>
      <c r="B22" s="180" t="s">
        <v>307</v>
      </c>
      <c r="C22" s="332"/>
      <c r="D22" s="327">
        <v>17</v>
      </c>
      <c r="E22" s="329"/>
      <c r="F22" s="329">
        <f>+D22*E22</f>
        <v>0</v>
      </c>
    </row>
    <row r="23" spans="1:6" ht="25.5" customHeight="1">
      <c r="A23" s="326"/>
      <c r="B23" s="182" t="s">
        <v>308</v>
      </c>
      <c r="C23" s="332"/>
      <c r="D23" s="328"/>
      <c r="E23" s="329"/>
      <c r="F23" s="329"/>
    </row>
    <row r="24" spans="1:6" ht="25.5" customHeight="1">
      <c r="A24" s="325">
        <v>6</v>
      </c>
      <c r="B24" s="180" t="s">
        <v>309</v>
      </c>
      <c r="C24" s="332"/>
      <c r="D24" s="327">
        <v>17</v>
      </c>
      <c r="E24" s="329"/>
      <c r="F24" s="329">
        <f>+D24*E24</f>
        <v>0</v>
      </c>
    </row>
    <row r="25" spans="1:6" ht="25.5" customHeight="1">
      <c r="A25" s="326"/>
      <c r="B25" s="182" t="s">
        <v>310</v>
      </c>
      <c r="C25" s="332"/>
      <c r="D25" s="328"/>
      <c r="E25" s="329"/>
      <c r="F25" s="329"/>
    </row>
    <row r="26" spans="1:6" ht="25.5" customHeight="1">
      <c r="A26" s="325">
        <v>7</v>
      </c>
      <c r="B26" s="180" t="s">
        <v>311</v>
      </c>
      <c r="C26" s="332"/>
      <c r="D26" s="327">
        <v>45</v>
      </c>
      <c r="E26" s="329"/>
      <c r="F26" s="329">
        <f>+D26*E26</f>
        <v>0</v>
      </c>
    </row>
    <row r="27" spans="1:6" ht="25.5" customHeight="1">
      <c r="A27" s="326"/>
      <c r="B27" s="182" t="s">
        <v>312</v>
      </c>
      <c r="C27" s="326"/>
      <c r="D27" s="328"/>
      <c r="E27" s="329"/>
      <c r="F27" s="329"/>
    </row>
    <row r="28" spans="1:6" s="24" customFormat="1" ht="16.2" thickBot="1">
      <c r="A28" s="330" t="s">
        <v>313</v>
      </c>
      <c r="B28" s="337"/>
      <c r="C28" s="337"/>
      <c r="D28" s="337"/>
      <c r="E28" s="337"/>
      <c r="F28" s="166">
        <f>SUM(F14:F27)</f>
        <v>0</v>
      </c>
    </row>
    <row r="29" spans="1:6" s="24" customFormat="1" ht="15.6">
      <c r="A29" s="338" t="s">
        <v>314</v>
      </c>
      <c r="B29" s="339"/>
      <c r="C29" s="339"/>
      <c r="D29" s="339"/>
      <c r="E29" s="339"/>
      <c r="F29" s="339"/>
    </row>
    <row r="30" spans="1:6" s="24" customFormat="1" ht="15.6">
      <c r="A30" s="167" t="s">
        <v>315</v>
      </c>
      <c r="B30" s="340" t="s">
        <v>316</v>
      </c>
      <c r="C30" s="340"/>
      <c r="D30" s="340"/>
      <c r="E30" s="340"/>
      <c r="F30" s="340"/>
    </row>
    <row r="31" spans="1:6" s="24" customFormat="1" ht="28.8">
      <c r="A31" s="325">
        <v>1</v>
      </c>
      <c r="B31" s="180" t="s">
        <v>317</v>
      </c>
      <c r="C31" s="181" t="s">
        <v>287</v>
      </c>
      <c r="D31" s="327">
        <f>35*0.3*1+1*1*0.4</f>
        <v>10.9</v>
      </c>
      <c r="E31" s="329"/>
      <c r="F31" s="329">
        <f>+D31*E31</f>
        <v>0</v>
      </c>
    </row>
    <row r="32" spans="1:6" s="24" customFormat="1" ht="28.5" customHeight="1">
      <c r="A32" s="326"/>
      <c r="B32" s="182" t="s">
        <v>318</v>
      </c>
      <c r="C32" s="183" t="s">
        <v>289</v>
      </c>
      <c r="D32" s="328"/>
      <c r="E32" s="329"/>
      <c r="F32" s="329"/>
    </row>
    <row r="33" spans="1:6" s="24" customFormat="1" ht="39.6">
      <c r="A33" s="325">
        <v>2</v>
      </c>
      <c r="B33" s="180" t="s">
        <v>319</v>
      </c>
      <c r="C33" s="181" t="s">
        <v>291</v>
      </c>
      <c r="D33" s="327">
        <v>1</v>
      </c>
      <c r="E33" s="329"/>
      <c r="F33" s="329">
        <f>+D33*E33</f>
        <v>0</v>
      </c>
    </row>
    <row r="34" spans="1:6" s="24" customFormat="1" ht="39.6">
      <c r="A34" s="326"/>
      <c r="B34" s="182" t="s">
        <v>320</v>
      </c>
      <c r="C34" s="183" t="s">
        <v>99</v>
      </c>
      <c r="D34" s="328"/>
      <c r="E34" s="329"/>
      <c r="F34" s="329"/>
    </row>
    <row r="35" spans="1:6" ht="28.8">
      <c r="A35" s="325">
        <v>2</v>
      </c>
      <c r="B35" s="180" t="s">
        <v>321</v>
      </c>
      <c r="C35" s="181" t="s">
        <v>287</v>
      </c>
      <c r="D35" s="327">
        <v>0.1</v>
      </c>
      <c r="E35" s="329"/>
      <c r="F35" s="329">
        <f>+D35*E35</f>
        <v>0</v>
      </c>
    </row>
    <row r="36" spans="1:6" ht="26.4">
      <c r="A36" s="326"/>
      <c r="B36" s="182" t="s">
        <v>322</v>
      </c>
      <c r="C36" s="183" t="s">
        <v>289</v>
      </c>
      <c r="D36" s="328"/>
      <c r="E36" s="329"/>
      <c r="F36" s="329"/>
    </row>
    <row r="37" spans="1:6" ht="28.8">
      <c r="A37" s="325">
        <v>3</v>
      </c>
      <c r="B37" s="180" t="s">
        <v>323</v>
      </c>
      <c r="C37" s="181" t="s">
        <v>287</v>
      </c>
      <c r="D37" s="327">
        <v>0.43</v>
      </c>
      <c r="E37" s="329"/>
      <c r="F37" s="329">
        <f>+D37*E37</f>
        <v>0</v>
      </c>
    </row>
    <row r="38" spans="1:6" ht="26.4">
      <c r="A38" s="326"/>
      <c r="B38" s="182" t="s">
        <v>324</v>
      </c>
      <c r="C38" s="183" t="s">
        <v>289</v>
      </c>
      <c r="D38" s="328"/>
      <c r="E38" s="329"/>
      <c r="F38" s="329"/>
    </row>
    <row r="39" spans="1:6" ht="39.6">
      <c r="A39" s="325">
        <v>4</v>
      </c>
      <c r="B39" s="180" t="s">
        <v>325</v>
      </c>
      <c r="C39" s="181" t="s">
        <v>287</v>
      </c>
      <c r="D39" s="327">
        <f>D31</f>
        <v>10.9</v>
      </c>
      <c r="E39" s="329"/>
      <c r="F39" s="329">
        <f>+D39*E39</f>
        <v>0</v>
      </c>
    </row>
    <row r="40" spans="1:6" ht="47.25" customHeight="1">
      <c r="A40" s="326"/>
      <c r="B40" s="182" t="s">
        <v>326</v>
      </c>
      <c r="C40" s="183" t="s">
        <v>289</v>
      </c>
      <c r="D40" s="328"/>
      <c r="E40" s="329"/>
      <c r="F40" s="329"/>
    </row>
    <row r="41" spans="1:6" s="24" customFormat="1" ht="24" customHeight="1" thickBot="1">
      <c r="A41" s="330" t="s">
        <v>327</v>
      </c>
      <c r="B41" s="330"/>
      <c r="C41" s="330"/>
      <c r="D41" s="330"/>
      <c r="E41" s="330"/>
      <c r="F41" s="166">
        <f>SUM(F31:F40)</f>
        <v>0</v>
      </c>
    </row>
    <row r="42" spans="1:6" s="24" customFormat="1" ht="15.6">
      <c r="A42" s="160" t="s">
        <v>328</v>
      </c>
      <c r="B42" s="331" t="s">
        <v>329</v>
      </c>
      <c r="C42" s="331"/>
      <c r="D42" s="331"/>
      <c r="E42" s="331"/>
      <c r="F42" s="331"/>
    </row>
    <row r="43" spans="1:6" s="24" customFormat="1" ht="66">
      <c r="A43" s="325">
        <v>1</v>
      </c>
      <c r="B43" s="180" t="s">
        <v>330</v>
      </c>
      <c r="C43" s="325" t="s">
        <v>94</v>
      </c>
      <c r="D43" s="327"/>
      <c r="E43" s="333"/>
      <c r="F43" s="333"/>
    </row>
    <row r="44" spans="1:6" s="24" customFormat="1" ht="84.75" customHeight="1">
      <c r="A44" s="326"/>
      <c r="B44" s="182" t="s">
        <v>331</v>
      </c>
      <c r="C44" s="332"/>
      <c r="D44" s="328"/>
      <c r="E44" s="334"/>
      <c r="F44" s="334"/>
    </row>
    <row r="45" spans="1:6" ht="13.2" customHeight="1">
      <c r="A45" s="325">
        <v>2</v>
      </c>
      <c r="B45" s="180" t="s">
        <v>332</v>
      </c>
      <c r="C45" s="332"/>
      <c r="D45" s="327">
        <f>2+1.5+2+0.3+32</f>
        <v>37.799999999999997</v>
      </c>
      <c r="E45" s="329"/>
      <c r="F45" s="329">
        <f>+D45*E45</f>
        <v>0</v>
      </c>
    </row>
    <row r="46" spans="1:6" ht="13.2" customHeight="1">
      <c r="A46" s="326"/>
      <c r="B46" s="182" t="s">
        <v>333</v>
      </c>
      <c r="C46" s="332"/>
      <c r="D46" s="328"/>
      <c r="E46" s="329"/>
      <c r="F46" s="329"/>
    </row>
    <row r="47" spans="1:6" ht="13.2" customHeight="1">
      <c r="A47" s="325">
        <v>3</v>
      </c>
      <c r="B47" s="180" t="s">
        <v>334</v>
      </c>
      <c r="C47" s="332"/>
      <c r="D47" s="327">
        <f>3.3+0.7+0.8+4+0.4+0.3+2.5</f>
        <v>12.000000000000002</v>
      </c>
      <c r="E47" s="329"/>
      <c r="F47" s="329">
        <f>+D47*E47</f>
        <v>0</v>
      </c>
    </row>
    <row r="48" spans="1:6" ht="13.2" customHeight="1">
      <c r="A48" s="326"/>
      <c r="B48" s="182" t="s">
        <v>335</v>
      </c>
      <c r="C48" s="326"/>
      <c r="D48" s="328"/>
      <c r="E48" s="329"/>
      <c r="F48" s="329"/>
    </row>
    <row r="49" spans="1:6" ht="26.4">
      <c r="A49" s="325">
        <v>4</v>
      </c>
      <c r="B49" s="180" t="s">
        <v>336</v>
      </c>
      <c r="C49" s="181" t="s">
        <v>291</v>
      </c>
      <c r="D49" s="327">
        <v>1</v>
      </c>
      <c r="E49" s="329"/>
      <c r="F49" s="329">
        <f>+D49*E49</f>
        <v>0</v>
      </c>
    </row>
    <row r="50" spans="1:6" ht="30" customHeight="1">
      <c r="A50" s="326"/>
      <c r="B50" s="182" t="s">
        <v>337</v>
      </c>
      <c r="C50" s="183" t="s">
        <v>99</v>
      </c>
      <c r="D50" s="328"/>
      <c r="E50" s="329"/>
      <c r="F50" s="329"/>
    </row>
    <row r="51" spans="1:6" ht="13.2" customHeight="1">
      <c r="A51" s="325">
        <v>5</v>
      </c>
      <c r="B51" s="180" t="s">
        <v>338</v>
      </c>
      <c r="C51" s="181" t="s">
        <v>291</v>
      </c>
      <c r="D51" s="327">
        <v>1</v>
      </c>
      <c r="E51" s="329"/>
      <c r="F51" s="329">
        <f>+D51*E51</f>
        <v>0</v>
      </c>
    </row>
    <row r="52" spans="1:6" ht="13.2" customHeight="1">
      <c r="A52" s="326"/>
      <c r="B52" s="182" t="s">
        <v>339</v>
      </c>
      <c r="C52" s="183" t="s">
        <v>99</v>
      </c>
      <c r="D52" s="328"/>
      <c r="E52" s="329"/>
      <c r="F52" s="329"/>
    </row>
    <row r="53" spans="1:6" ht="13.2" customHeight="1">
      <c r="A53" s="325">
        <v>6</v>
      </c>
      <c r="B53" s="180" t="s">
        <v>340</v>
      </c>
      <c r="C53" s="181" t="s">
        <v>291</v>
      </c>
      <c r="D53" s="327">
        <v>4</v>
      </c>
      <c r="E53" s="329"/>
      <c r="F53" s="329">
        <f>+D53*E53</f>
        <v>0</v>
      </c>
    </row>
    <row r="54" spans="1:6" ht="13.2" customHeight="1">
      <c r="A54" s="326"/>
      <c r="B54" s="182" t="s">
        <v>341</v>
      </c>
      <c r="C54" s="183" t="s">
        <v>99</v>
      </c>
      <c r="D54" s="328"/>
      <c r="E54" s="329"/>
      <c r="F54" s="329"/>
    </row>
    <row r="55" spans="1:6" ht="13.2" customHeight="1">
      <c r="A55" s="325">
        <v>7</v>
      </c>
      <c r="B55" s="180" t="s">
        <v>342</v>
      </c>
      <c r="C55" s="181" t="s">
        <v>291</v>
      </c>
      <c r="D55" s="327">
        <v>1</v>
      </c>
      <c r="E55" s="329"/>
      <c r="F55" s="329">
        <f>+D55*E55</f>
        <v>0</v>
      </c>
    </row>
    <row r="56" spans="1:6" ht="13.2" customHeight="1">
      <c r="A56" s="326"/>
      <c r="B56" s="182" t="s">
        <v>343</v>
      </c>
      <c r="C56" s="183" t="s">
        <v>99</v>
      </c>
      <c r="D56" s="328"/>
      <c r="E56" s="329"/>
      <c r="F56" s="329"/>
    </row>
    <row r="57" spans="1:6" ht="39.6">
      <c r="A57" s="325">
        <v>8</v>
      </c>
      <c r="B57" s="180" t="s">
        <v>344</v>
      </c>
      <c r="C57" s="181" t="s">
        <v>291</v>
      </c>
      <c r="D57" s="327">
        <v>1</v>
      </c>
      <c r="E57" s="329"/>
      <c r="F57" s="329">
        <f>+D57*E57</f>
        <v>0</v>
      </c>
    </row>
    <row r="58" spans="1:6" ht="39" customHeight="1">
      <c r="A58" s="326"/>
      <c r="B58" s="182" t="s">
        <v>345</v>
      </c>
      <c r="C58" s="183" t="s">
        <v>99</v>
      </c>
      <c r="D58" s="328"/>
      <c r="E58" s="329"/>
      <c r="F58" s="329"/>
    </row>
    <row r="59" spans="1:6" ht="84.75" customHeight="1">
      <c r="A59" s="325">
        <v>9</v>
      </c>
      <c r="B59" s="180" t="s">
        <v>346</v>
      </c>
      <c r="C59" s="181" t="s">
        <v>291</v>
      </c>
      <c r="D59" s="327">
        <v>1</v>
      </c>
      <c r="E59" s="329"/>
      <c r="F59" s="329">
        <f>+D59*E59</f>
        <v>0</v>
      </c>
    </row>
    <row r="60" spans="1:6" ht="79.2" customHeight="1">
      <c r="A60" s="326"/>
      <c r="B60" s="182" t="s">
        <v>347</v>
      </c>
      <c r="C60" s="183" t="s">
        <v>99</v>
      </c>
      <c r="D60" s="328"/>
      <c r="E60" s="329"/>
      <c r="F60" s="329"/>
    </row>
    <row r="61" spans="1:6" ht="105.6">
      <c r="A61" s="325">
        <v>10</v>
      </c>
      <c r="B61" s="180" t="s">
        <v>348</v>
      </c>
      <c r="C61" s="181" t="s">
        <v>291</v>
      </c>
      <c r="D61" s="327">
        <v>1</v>
      </c>
      <c r="E61" s="329"/>
      <c r="F61" s="329">
        <f>+D61*E61</f>
        <v>0</v>
      </c>
    </row>
    <row r="62" spans="1:6" ht="117.75" customHeight="1">
      <c r="A62" s="326"/>
      <c r="B62" s="182" t="s">
        <v>349</v>
      </c>
      <c r="C62" s="183" t="s">
        <v>99</v>
      </c>
      <c r="D62" s="328"/>
      <c r="E62" s="329"/>
      <c r="F62" s="329"/>
    </row>
    <row r="63" spans="1:6" ht="13.2" customHeight="1">
      <c r="A63" s="325">
        <v>11</v>
      </c>
      <c r="B63" s="180" t="s">
        <v>350</v>
      </c>
      <c r="C63" s="181" t="s">
        <v>291</v>
      </c>
      <c r="D63" s="327">
        <v>1</v>
      </c>
      <c r="E63" s="329"/>
      <c r="F63" s="329">
        <f>+D63*E63</f>
        <v>0</v>
      </c>
    </row>
    <row r="64" spans="1:6" ht="13.2" customHeight="1">
      <c r="A64" s="326"/>
      <c r="B64" s="182" t="s">
        <v>351</v>
      </c>
      <c r="C64" s="183" t="s">
        <v>99</v>
      </c>
      <c r="D64" s="328"/>
      <c r="E64" s="329"/>
      <c r="F64" s="329"/>
    </row>
    <row r="65" spans="1:6" ht="39.6">
      <c r="A65" s="325">
        <v>12</v>
      </c>
      <c r="B65" s="180" t="s">
        <v>352</v>
      </c>
      <c r="C65" s="181" t="s">
        <v>291</v>
      </c>
      <c r="D65" s="327">
        <v>1</v>
      </c>
      <c r="E65" s="329"/>
      <c r="F65" s="329">
        <f>+D65*E65</f>
        <v>0</v>
      </c>
    </row>
    <row r="66" spans="1:6" ht="40.200000000000003" thickBot="1">
      <c r="A66" s="326"/>
      <c r="B66" s="182" t="s">
        <v>374</v>
      </c>
      <c r="C66" s="183" t="s">
        <v>99</v>
      </c>
      <c r="D66" s="328"/>
      <c r="E66" s="329"/>
      <c r="F66" s="329"/>
    </row>
    <row r="67" spans="1:6" s="24" customFormat="1" ht="16.2" thickBot="1">
      <c r="A67" s="322" t="s">
        <v>354</v>
      </c>
      <c r="B67" s="323"/>
      <c r="C67" s="323"/>
      <c r="D67" s="323"/>
      <c r="E67" s="323"/>
      <c r="F67" s="166">
        <f>SUM(F43:F66)</f>
        <v>0</v>
      </c>
    </row>
    <row r="68" spans="1:6" s="24" customFormat="1" ht="23.25" customHeight="1" thickBot="1">
      <c r="A68" s="322" t="s">
        <v>355</v>
      </c>
      <c r="B68" s="323"/>
      <c r="C68" s="323"/>
      <c r="D68" s="323"/>
      <c r="E68" s="324"/>
      <c r="F68" s="168">
        <f>F67+F41+F28+F12</f>
        <v>0</v>
      </c>
    </row>
    <row r="69" spans="1:6" ht="18" customHeight="1">
      <c r="A69" s="184"/>
      <c r="B69" s="184"/>
    </row>
    <row r="71" spans="1:6" ht="13.8" thickBot="1">
      <c r="B71" s="138" t="s">
        <v>235</v>
      </c>
    </row>
    <row r="72" spans="1:6" ht="13.8" thickTop="1"/>
  </sheetData>
  <mergeCells count="123">
    <mergeCell ref="A1:F1"/>
    <mergeCell ref="A2:F2"/>
    <mergeCell ref="A3:F3"/>
    <mergeCell ref="A4:B4"/>
    <mergeCell ref="B5:F5"/>
    <mergeCell ref="A6:A7"/>
    <mergeCell ref="D6:D7"/>
    <mergeCell ref="E6:E7"/>
    <mergeCell ref="F6:F7"/>
    <mergeCell ref="A12:E12"/>
    <mergeCell ref="B13:F13"/>
    <mergeCell ref="A14:A15"/>
    <mergeCell ref="D14:D15"/>
    <mergeCell ref="E14:E15"/>
    <mergeCell ref="F14:F15"/>
    <mergeCell ref="A8:A9"/>
    <mergeCell ref="D8:D9"/>
    <mergeCell ref="E8:E9"/>
    <mergeCell ref="F8:F9"/>
    <mergeCell ref="A10:A11"/>
    <mergeCell ref="D10:D11"/>
    <mergeCell ref="E10:E11"/>
    <mergeCell ref="F10:F11"/>
    <mergeCell ref="E20:E21"/>
    <mergeCell ref="F20:F21"/>
    <mergeCell ref="A22:A23"/>
    <mergeCell ref="D22:D23"/>
    <mergeCell ref="E22:E23"/>
    <mergeCell ref="F22:F23"/>
    <mergeCell ref="A16:A17"/>
    <mergeCell ref="C16:C27"/>
    <mergeCell ref="D16:D19"/>
    <mergeCell ref="E16:E17"/>
    <mergeCell ref="F16:F17"/>
    <mergeCell ref="A18:A19"/>
    <mergeCell ref="E18:E19"/>
    <mergeCell ref="F18:F19"/>
    <mergeCell ref="A20:A21"/>
    <mergeCell ref="D20:D21"/>
    <mergeCell ref="A28:E28"/>
    <mergeCell ref="A29:F29"/>
    <mergeCell ref="B30:F30"/>
    <mergeCell ref="A31:A32"/>
    <mergeCell ref="D31:D32"/>
    <mergeCell ref="E31:E32"/>
    <mergeCell ref="F31:F32"/>
    <mergeCell ref="A24:A25"/>
    <mergeCell ref="D24:D25"/>
    <mergeCell ref="E24:E25"/>
    <mergeCell ref="F24:F25"/>
    <mergeCell ref="A26:A27"/>
    <mergeCell ref="D26:D27"/>
    <mergeCell ref="E26:E27"/>
    <mergeCell ref="F26:F27"/>
    <mergeCell ref="A37:A38"/>
    <mergeCell ref="D37:D38"/>
    <mergeCell ref="E37:E38"/>
    <mergeCell ref="F37:F38"/>
    <mergeCell ref="A39:A40"/>
    <mergeCell ref="D39:D40"/>
    <mergeCell ref="E39:E40"/>
    <mergeCell ref="F39:F40"/>
    <mergeCell ref="A33:A34"/>
    <mergeCell ref="D33:D34"/>
    <mergeCell ref="E33:E34"/>
    <mergeCell ref="F33:F34"/>
    <mergeCell ref="A35:A36"/>
    <mergeCell ref="D35:D36"/>
    <mergeCell ref="E35:E36"/>
    <mergeCell ref="F35:F36"/>
    <mergeCell ref="A41:E41"/>
    <mergeCell ref="B42:F42"/>
    <mergeCell ref="A43:A44"/>
    <mergeCell ref="C43:C48"/>
    <mergeCell ref="D43:D44"/>
    <mergeCell ref="E43:E44"/>
    <mergeCell ref="F43:F44"/>
    <mergeCell ref="A45:A46"/>
    <mergeCell ref="D45:D46"/>
    <mergeCell ref="E45:E46"/>
    <mergeCell ref="A51:A52"/>
    <mergeCell ref="D51:D52"/>
    <mergeCell ref="E51:E52"/>
    <mergeCell ref="F51:F52"/>
    <mergeCell ref="A53:A54"/>
    <mergeCell ref="D53:D54"/>
    <mergeCell ref="E53:E54"/>
    <mergeCell ref="F53:F54"/>
    <mergeCell ref="F45:F46"/>
    <mergeCell ref="A47:A48"/>
    <mergeCell ref="D47:D48"/>
    <mergeCell ref="E47:E48"/>
    <mergeCell ref="F47:F48"/>
    <mergeCell ref="A49:A50"/>
    <mergeCell ref="D49:D50"/>
    <mergeCell ref="E49:E50"/>
    <mergeCell ref="F49:F50"/>
    <mergeCell ref="A59:A60"/>
    <mergeCell ref="D59:D60"/>
    <mergeCell ref="E59:E60"/>
    <mergeCell ref="F59:F60"/>
    <mergeCell ref="A61:A62"/>
    <mergeCell ref="D61:D62"/>
    <mergeCell ref="E61:E62"/>
    <mergeCell ref="F61:F62"/>
    <mergeCell ref="A55:A56"/>
    <mergeCell ref="D55:D56"/>
    <mergeCell ref="E55:E56"/>
    <mergeCell ref="F55:F56"/>
    <mergeCell ref="A57:A58"/>
    <mergeCell ref="D57:D58"/>
    <mergeCell ref="E57:E58"/>
    <mergeCell ref="F57:F58"/>
    <mergeCell ref="A67:E67"/>
    <mergeCell ref="A68:E68"/>
    <mergeCell ref="A63:A64"/>
    <mergeCell ref="D63:D64"/>
    <mergeCell ref="E63:E64"/>
    <mergeCell ref="F63:F64"/>
    <mergeCell ref="A65:A66"/>
    <mergeCell ref="D65:D66"/>
    <mergeCell ref="E65:E66"/>
    <mergeCell ref="F65:F66"/>
  </mergeCells>
  <printOptions verticalCentered="1"/>
  <pageMargins left="0.25" right="0.25" top="0.75" bottom="0.75" header="0.3" footer="0.3"/>
  <pageSetup paperSize="9" scale="69" orientation="portrait" verticalDpi="1200" r:id="rId1"/>
  <rowBreaks count="1" manualBreakCount="1">
    <brk id="3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C3491F30F06A42B37049ECF4966206" ma:contentTypeVersion="18" ma:contentTypeDescription="Create a new document." ma:contentTypeScope="" ma:versionID="5866316fbe22b300d16047dc0378248b">
  <xsd:schema xmlns:xsd="http://www.w3.org/2001/XMLSchema" xmlns:xs="http://www.w3.org/2001/XMLSchema" xmlns:p="http://schemas.microsoft.com/office/2006/metadata/properties" xmlns:ns2="d38d64a5-53a9-4831-971b-384381126cd2" xmlns:ns3="8bd75df5-1b39-4b80-a5bf-44da4bc31b21" targetNamespace="http://schemas.microsoft.com/office/2006/metadata/properties" ma:root="true" ma:fieldsID="cab7617a1415ca61c57a139e483a181a" ns2:_="" ns3:_="">
    <xsd:import namespace="d38d64a5-53a9-4831-971b-384381126cd2"/>
    <xsd:import namespace="8bd75df5-1b39-4b80-a5bf-44da4bc31b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SUKHUMI" minOccurs="0"/>
                <xsd:element ref="ns2:d108a5dc-1043-4e35-ba82-9eb70173f0faCountryOrRegion" minOccurs="0"/>
                <xsd:element ref="ns2:d108a5dc-1043-4e35-ba82-9eb70173f0faState" minOccurs="0"/>
                <xsd:element ref="ns2:d108a5dc-1043-4e35-ba82-9eb70173f0faCity" minOccurs="0"/>
                <xsd:element ref="ns2:d108a5dc-1043-4e35-ba82-9eb70173f0faPostalCode" minOccurs="0"/>
                <xsd:element ref="ns2:d108a5dc-1043-4e35-ba82-9eb70173f0faStreet" minOccurs="0"/>
                <xsd:element ref="ns2:d108a5dc-1043-4e35-ba82-9eb70173f0faGeoLoc" minOccurs="0"/>
                <xsd:element ref="ns2:d108a5dc-1043-4e35-ba82-9eb70173f0f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8d64a5-53a9-4831-971b-384381126c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SUKHUMI" ma:index="18" nillable="true" ma:displayName="SUKHUMI" ma:format="Dropdown" ma:internalName="SUKHUMI">
      <xsd:simpleType>
        <xsd:restriction base="dms:Unknown"/>
      </xsd:simpleType>
    </xsd:element>
    <xsd:element name="d108a5dc-1043-4e35-ba82-9eb70173f0faCountryOrRegion" ma:index="19" nillable="true" ma:displayName="SUKHUMI: Country/Region" ma:internalName="CountryOrRegion" ma:readOnly="true">
      <xsd:simpleType>
        <xsd:restriction base="dms:Text"/>
      </xsd:simpleType>
    </xsd:element>
    <xsd:element name="d108a5dc-1043-4e35-ba82-9eb70173f0faState" ma:index="20" nillable="true" ma:displayName="SUKHUMI: State" ma:internalName="State" ma:readOnly="true">
      <xsd:simpleType>
        <xsd:restriction base="dms:Text"/>
      </xsd:simpleType>
    </xsd:element>
    <xsd:element name="d108a5dc-1043-4e35-ba82-9eb70173f0faCity" ma:index="21" nillable="true" ma:displayName="SUKHUMI: City" ma:internalName="City" ma:readOnly="true">
      <xsd:simpleType>
        <xsd:restriction base="dms:Text"/>
      </xsd:simpleType>
    </xsd:element>
    <xsd:element name="d108a5dc-1043-4e35-ba82-9eb70173f0faPostalCode" ma:index="22" nillable="true" ma:displayName="SUKHUMI: Postal Code" ma:internalName="PostalCode" ma:readOnly="true">
      <xsd:simpleType>
        <xsd:restriction base="dms:Text"/>
      </xsd:simpleType>
    </xsd:element>
    <xsd:element name="d108a5dc-1043-4e35-ba82-9eb70173f0faStreet" ma:index="23" nillable="true" ma:displayName="SUKHUMI: Street" ma:internalName="Street" ma:readOnly="true">
      <xsd:simpleType>
        <xsd:restriction base="dms:Text"/>
      </xsd:simpleType>
    </xsd:element>
    <xsd:element name="d108a5dc-1043-4e35-ba82-9eb70173f0faGeoLoc" ma:index="24" nillable="true" ma:displayName="SUKHUMI: Coordinates" ma:internalName="GeoLoc" ma:readOnly="true">
      <xsd:simpleType>
        <xsd:restriction base="dms:Unknown"/>
      </xsd:simpleType>
    </xsd:element>
    <xsd:element name="d108a5dc-1043-4e35-ba82-9eb70173f0faDispName" ma:index="25" nillable="true" ma:displayName="SUKHUMI: Name" ma:internalName="DispNa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d75df5-1b39-4b80-a5bf-44da4bc31b2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KHUMI xmlns="d38d64a5-53a9-4831-971b-384381126cd2" xsi:nil="true"/>
    <SharedWithUsers xmlns="8bd75df5-1b39-4b80-a5bf-44da4bc31b21">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817D88-7C8E-42FA-8880-4F5DD52491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8d64a5-53a9-4831-971b-384381126cd2"/>
    <ds:schemaRef ds:uri="8bd75df5-1b39-4b80-a5bf-44da4bc31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F57858-6332-4A9A-BA5A-9396B6813A57}">
  <ds:schemaRefs>
    <ds:schemaRef ds:uri="http://schemas.microsoft.com/office/2006/metadata/properties"/>
    <ds:schemaRef ds:uri="http://schemas.microsoft.com/office/infopath/2007/PartnerControls"/>
    <ds:schemaRef ds:uri="d38d64a5-53a9-4831-971b-384381126cd2"/>
    <ds:schemaRef ds:uri="8bd75df5-1b39-4b80-a5bf-44da4bc31b21"/>
  </ds:schemaRefs>
</ds:datastoreItem>
</file>

<file path=customXml/itemProps3.xml><?xml version="1.0" encoding="utf-8"?>
<ds:datastoreItem xmlns:ds="http://schemas.openxmlformats.org/officeDocument/2006/customXml" ds:itemID="{00B63335-1CD7-4936-907F-C7A78F2CD5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Lot 1</vt:lpstr>
      <vt:lpstr>BoQ #1-1</vt:lpstr>
      <vt:lpstr>El-works-#1-1</vt:lpstr>
      <vt:lpstr>Water Sanitation-#1-1</vt:lpstr>
      <vt:lpstr>BoQ #2-1</vt:lpstr>
      <vt:lpstr>El-works-#2-1</vt:lpstr>
      <vt:lpstr>Water Sanitation-#2-1</vt:lpstr>
      <vt:lpstr>'BoQ #1-1'!Print_Area</vt:lpstr>
      <vt:lpstr>'BoQ #2-1'!Print_Area</vt:lpstr>
      <vt:lpstr>'Water Sanitation-#1-1'!Print_Area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dc:creator>
  <cp:lastModifiedBy>Nato Agulashvili</cp:lastModifiedBy>
  <dcterms:created xsi:type="dcterms:W3CDTF">2021-11-04T06:15:52Z</dcterms:created>
  <dcterms:modified xsi:type="dcterms:W3CDTF">2022-02-23T13:20:19Z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0x0101009BC3491F30F06A42B37049ECF4966206</vt:lpwstr>
  </property>
  <property fmtid="{D5CDD505-2E9C-101B-9397-08002B2CF9AE}" pid="3" name="Order">
    <vt:r8>118300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